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9.xml" ContentType="application/vnd.openxmlformats-officedocument.spreadsheetml.worksheet+xml"/>
  <Override PartName="/xl/chartsheets/sheet4.xml" ContentType="application/vnd.openxmlformats-officedocument.spreadsheetml.chartsheet+xml"/>
  <Override PartName="/xl/worksheets/sheet10.xml" ContentType="application/vnd.openxmlformats-officedocument.spreadsheetml.worksheet+xml"/>
  <Override PartName="/xl/chartsheets/sheet5.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chartsheets/sheet8.xml" ContentType="application/vnd.openxmlformats-officedocument.spreadsheetml.chart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codeName="ThisWorkbook" defaultThemeVersion="124226"/>
  <mc:AlternateContent xmlns:mc="http://schemas.openxmlformats.org/markup-compatibility/2006">
    <mc:Choice Requires="x15">
      <x15ac:absPath xmlns:x15ac="http://schemas.microsoft.com/office/spreadsheetml/2010/11/ac" url="/Users/ludvigwier/Dropbox/Documents fra ØKO/S. A/Submissions/Wier 2018/"/>
    </mc:Choice>
  </mc:AlternateContent>
  <xr:revisionPtr revIDLastSave="0" documentId="13_ncr:1_{577D9C3A-75C6-5941-B642-839D1D08D31D}" xr6:coauthVersionLast="45" xr6:coauthVersionMax="45" xr10:uidLastSave="{00000000-0000-0000-0000-000000000000}"/>
  <bookViews>
    <workbookView xWindow="0" yWindow="0" windowWidth="38400" windowHeight="21600" xr2:uid="{00000000-000D-0000-FFFF-FFFF00000000}"/>
  </bookViews>
  <sheets>
    <sheet name="Table of contents" sheetId="39" r:id="rId1"/>
    <sheet name="Table 1" sheetId="8" r:id="rId2"/>
    <sheet name="Table 2" sheetId="7" r:id="rId3"/>
    <sheet name="Figure 2 " sheetId="13" r:id="rId4"/>
    <sheet name="Figure 3 " sheetId="9" r:id="rId5"/>
    <sheet name="Figure 4" sheetId="12" r:id="rId6"/>
    <sheet name="Table 4" sheetId="18" r:id="rId7"/>
    <sheet name="Data Figure 5a,b" sheetId="36" r:id="rId8"/>
    <sheet name="Figure 5a" sheetId="38" r:id="rId9"/>
    <sheet name="Figure 5b" sheetId="37" r:id="rId10"/>
    <sheet name="Figure 6" sheetId="50" r:id="rId11"/>
    <sheet name="Data F7 " sheetId="61" r:id="rId12"/>
    <sheet name="Figure 7 " sheetId="60" r:id="rId13"/>
    <sheet name="Data F8" sheetId="51" r:id="rId14"/>
    <sheet name="Figure 8" sheetId="52" r:id="rId15"/>
    <sheet name="Table 5" sheetId="3" r:id="rId16"/>
    <sheet name="Table 6" sheetId="4" r:id="rId17"/>
    <sheet name="Table 7" sheetId="20" r:id="rId18"/>
    <sheet name="Table 8" sheetId="21" r:id="rId19"/>
    <sheet name="Table 9" sheetId="22" r:id="rId20"/>
    <sheet name="F9a" sheetId="46" r:id="rId21"/>
    <sheet name="F9b" sheetId="48" r:id="rId22"/>
    <sheet name="Literature review" sheetId="27" r:id="rId23"/>
    <sheet name="Data F9a" sheetId="47" r:id="rId24"/>
    <sheet name="Data F9b" sheetId="49" r:id="rId25"/>
    <sheet name="Appendix tables and figures" sheetId="40" r:id="rId26"/>
    <sheet name="Figure A6" sheetId="58" r:id="rId27"/>
    <sheet name="Table A1" sheetId="41" r:id="rId28"/>
    <sheet name="Table A1b" sheetId="57" r:id="rId29"/>
    <sheet name="Table A4a" sheetId="23" r:id="rId30"/>
    <sheet name="Table A4b " sheetId="24" r:id="rId31"/>
    <sheet name="Table A4c" sheetId="25" r:id="rId32"/>
    <sheet name="Table A4d" sheetId="26" r:id="rId33"/>
  </sheets>
  <definedNames>
    <definedName name="_xlnm._FilterDatabase" localSheetId="23" hidden="1">'Data F9a'!$O$1:$O$92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5" i="61" l="1"/>
  <c r="M45" i="61"/>
  <c r="O45" i="61"/>
  <c r="K45" i="61"/>
  <c r="N45" i="61"/>
  <c r="H45" i="61"/>
  <c r="L45" i="61"/>
  <c r="I45" i="61"/>
  <c r="F45" i="61"/>
  <c r="J44" i="61"/>
  <c r="M44" i="61"/>
  <c r="O44" i="61"/>
  <c r="K44" i="61"/>
  <c r="N44" i="61"/>
  <c r="H44" i="61"/>
  <c r="L44" i="61"/>
  <c r="I44" i="61"/>
  <c r="F44" i="61"/>
  <c r="J43" i="61"/>
  <c r="M43" i="61"/>
  <c r="O43" i="61"/>
  <c r="K43" i="61"/>
  <c r="N43" i="61"/>
  <c r="H43" i="61"/>
  <c r="L43" i="61"/>
  <c r="I43" i="61"/>
  <c r="F43" i="61"/>
  <c r="J42" i="61"/>
  <c r="M42" i="61"/>
  <c r="O42" i="61"/>
  <c r="K42" i="61"/>
  <c r="N42" i="61"/>
  <c r="H42" i="61"/>
  <c r="L42" i="61"/>
  <c r="I42" i="61"/>
  <c r="F42" i="61"/>
  <c r="J41" i="61"/>
  <c r="M41" i="61"/>
  <c r="O41" i="61"/>
  <c r="K41" i="61"/>
  <c r="N41" i="61"/>
  <c r="H41" i="61"/>
  <c r="L41" i="61"/>
  <c r="I41" i="61"/>
  <c r="F41" i="61"/>
  <c r="J40" i="61"/>
  <c r="M40" i="61"/>
  <c r="O40" i="61"/>
  <c r="K40" i="61"/>
  <c r="N40" i="61"/>
  <c r="H40" i="61"/>
  <c r="L40" i="61"/>
  <c r="I40" i="61"/>
  <c r="F40" i="61"/>
  <c r="E40" i="61"/>
  <c r="J39" i="61"/>
  <c r="M39" i="61"/>
  <c r="O39" i="61"/>
  <c r="K39" i="61"/>
  <c r="N39" i="61"/>
  <c r="H39" i="61"/>
  <c r="L39" i="61"/>
  <c r="I39" i="61"/>
  <c r="F39" i="61"/>
  <c r="E39" i="61"/>
  <c r="J38" i="61"/>
  <c r="M38" i="61"/>
  <c r="O38" i="61"/>
  <c r="K38" i="61"/>
  <c r="N38" i="61"/>
  <c r="H38" i="61"/>
  <c r="L38" i="61"/>
  <c r="I38" i="61"/>
  <c r="F38" i="61"/>
  <c r="E38" i="61"/>
  <c r="J37" i="61"/>
  <c r="M37" i="61"/>
  <c r="O37" i="61"/>
  <c r="K37" i="61"/>
  <c r="N37" i="61"/>
  <c r="H37" i="61"/>
  <c r="L37" i="61"/>
  <c r="I37" i="61"/>
  <c r="F37" i="61"/>
  <c r="E37" i="61"/>
  <c r="J36" i="61"/>
  <c r="M36" i="61"/>
  <c r="O36" i="61"/>
  <c r="K36" i="61"/>
  <c r="N36" i="61"/>
  <c r="H36" i="61"/>
  <c r="L36" i="61"/>
  <c r="I36" i="61"/>
  <c r="F36" i="61"/>
  <c r="E36" i="61"/>
  <c r="J35" i="61"/>
  <c r="M35" i="61"/>
  <c r="O35" i="61"/>
  <c r="K35" i="61"/>
  <c r="N35" i="61"/>
  <c r="H35" i="61"/>
  <c r="L35" i="61"/>
  <c r="I35" i="61"/>
  <c r="F35" i="61"/>
  <c r="E35" i="61"/>
  <c r="J34" i="61"/>
  <c r="M34" i="61"/>
  <c r="O34" i="61"/>
  <c r="K34" i="61"/>
  <c r="N34" i="61"/>
  <c r="H34" i="61"/>
  <c r="L34" i="61"/>
  <c r="I34" i="61"/>
  <c r="F34" i="61"/>
  <c r="E34" i="61"/>
  <c r="J33" i="61"/>
  <c r="M33" i="61"/>
  <c r="O33" i="61"/>
  <c r="K33" i="61"/>
  <c r="N33" i="61"/>
  <c r="H33" i="61"/>
  <c r="L33" i="61"/>
  <c r="I33" i="61"/>
  <c r="F33" i="61"/>
  <c r="E33" i="61"/>
  <c r="J32" i="61"/>
  <c r="M32" i="61"/>
  <c r="O32" i="61"/>
  <c r="K32" i="61"/>
  <c r="N32" i="61"/>
  <c r="H32" i="61"/>
  <c r="L32" i="61"/>
  <c r="I32" i="61"/>
  <c r="F32" i="61"/>
  <c r="E32" i="61"/>
  <c r="J31" i="61"/>
  <c r="M31" i="61"/>
  <c r="O31" i="61"/>
  <c r="K31" i="61"/>
  <c r="N31" i="61"/>
  <c r="H31" i="61"/>
  <c r="L31" i="61"/>
  <c r="I31" i="61"/>
  <c r="F31" i="61"/>
  <c r="E31" i="61"/>
  <c r="J30" i="61"/>
  <c r="M30" i="61"/>
  <c r="O30" i="61"/>
  <c r="K30" i="61"/>
  <c r="N30" i="61"/>
  <c r="H30" i="61"/>
  <c r="L30" i="61"/>
  <c r="I30" i="61"/>
  <c r="F30" i="61"/>
  <c r="E30" i="61"/>
  <c r="J29" i="61"/>
  <c r="M29" i="61"/>
  <c r="O29" i="61"/>
  <c r="K29" i="61"/>
  <c r="N29" i="61"/>
  <c r="H29" i="61"/>
  <c r="L29" i="61"/>
  <c r="I29" i="61"/>
  <c r="F29" i="61"/>
  <c r="E29" i="61"/>
  <c r="J28" i="61"/>
  <c r="M28" i="61"/>
  <c r="O28" i="61"/>
  <c r="K28" i="61"/>
  <c r="N28" i="61"/>
  <c r="H28" i="61"/>
  <c r="L28" i="61"/>
  <c r="I28" i="61"/>
  <c r="F28" i="61"/>
  <c r="E28" i="61"/>
  <c r="J27" i="61"/>
  <c r="M27" i="61"/>
  <c r="O27" i="61"/>
  <c r="K27" i="61"/>
  <c r="N27" i="61"/>
  <c r="H27" i="61"/>
  <c r="L27" i="61"/>
  <c r="I27" i="61"/>
  <c r="F27" i="61"/>
  <c r="E27" i="61"/>
  <c r="J26" i="61"/>
  <c r="M26" i="61"/>
  <c r="O26" i="61"/>
  <c r="K26" i="61"/>
  <c r="N26" i="61"/>
  <c r="H26" i="61"/>
  <c r="L26" i="61"/>
  <c r="I26" i="61"/>
  <c r="F26" i="61"/>
  <c r="E26" i="61"/>
  <c r="J25" i="61"/>
  <c r="M25" i="61"/>
  <c r="O25" i="61"/>
  <c r="K25" i="61"/>
  <c r="N25" i="61"/>
  <c r="H25" i="61"/>
  <c r="L25" i="61"/>
  <c r="I25" i="61"/>
  <c r="F25" i="61"/>
  <c r="E25" i="61"/>
  <c r="J24" i="61"/>
  <c r="M24" i="61"/>
  <c r="O24" i="61"/>
  <c r="K24" i="61"/>
  <c r="N24" i="61"/>
  <c r="H24" i="61"/>
  <c r="L24" i="61"/>
  <c r="I24" i="61"/>
  <c r="F24" i="61"/>
  <c r="E24" i="61"/>
  <c r="J23" i="61"/>
  <c r="M23" i="61"/>
  <c r="O23" i="61"/>
  <c r="K23" i="61"/>
  <c r="N23" i="61"/>
  <c r="H23" i="61"/>
  <c r="L23" i="61"/>
  <c r="I23" i="61"/>
  <c r="F23" i="61"/>
  <c r="E23" i="61"/>
  <c r="J22" i="61"/>
  <c r="M22" i="61"/>
  <c r="O22" i="61"/>
  <c r="K22" i="61"/>
  <c r="N22" i="61"/>
  <c r="H22" i="61"/>
  <c r="L22" i="61"/>
  <c r="I22" i="61"/>
  <c r="F22" i="61"/>
  <c r="E22" i="61"/>
  <c r="J21" i="61"/>
  <c r="M21" i="61"/>
  <c r="O21" i="61"/>
  <c r="K21" i="61"/>
  <c r="N21" i="61"/>
  <c r="H21" i="61"/>
  <c r="L21" i="61"/>
  <c r="I21" i="61"/>
  <c r="F21" i="61"/>
  <c r="E21" i="61"/>
  <c r="J20" i="61"/>
  <c r="M20" i="61"/>
  <c r="O20" i="61"/>
  <c r="K20" i="61"/>
  <c r="N20" i="61"/>
  <c r="H20" i="61"/>
  <c r="L20" i="61"/>
  <c r="I20" i="61"/>
  <c r="F20" i="61"/>
  <c r="E20" i="61"/>
  <c r="J19" i="61"/>
  <c r="M19" i="61"/>
  <c r="O19" i="61"/>
  <c r="K19" i="61"/>
  <c r="N19" i="61"/>
  <c r="H19" i="61"/>
  <c r="L19" i="61"/>
  <c r="I19" i="61"/>
  <c r="F19" i="61"/>
  <c r="E19" i="61"/>
  <c r="J18" i="61"/>
  <c r="M18" i="61"/>
  <c r="O18" i="61"/>
  <c r="K18" i="61"/>
  <c r="N18" i="61"/>
  <c r="H18" i="61"/>
  <c r="L18" i="61"/>
  <c r="I18" i="61"/>
  <c r="F18" i="61"/>
  <c r="E18" i="61"/>
  <c r="J17" i="61"/>
  <c r="M17" i="61"/>
  <c r="O17" i="61"/>
  <c r="K17" i="61"/>
  <c r="N17" i="61"/>
  <c r="H17" i="61"/>
  <c r="L17" i="61"/>
  <c r="I17" i="61"/>
  <c r="F17" i="61"/>
  <c r="E17" i="61"/>
  <c r="J16" i="61"/>
  <c r="M16" i="61"/>
  <c r="O16" i="61"/>
  <c r="K16" i="61"/>
  <c r="N16" i="61"/>
  <c r="H16" i="61"/>
  <c r="L16" i="61"/>
  <c r="I16" i="61"/>
  <c r="F16" i="61"/>
  <c r="E16" i="61"/>
  <c r="J15" i="61"/>
  <c r="M15" i="61"/>
  <c r="O15" i="61"/>
  <c r="K15" i="61"/>
  <c r="N15" i="61"/>
  <c r="H15" i="61"/>
  <c r="L15" i="61"/>
  <c r="I15" i="61"/>
  <c r="F15" i="61"/>
  <c r="E15" i="61"/>
  <c r="J14" i="61"/>
  <c r="M14" i="61"/>
  <c r="O14" i="61"/>
  <c r="K14" i="61"/>
  <c r="N14" i="61"/>
  <c r="H14" i="61"/>
  <c r="L14" i="61"/>
  <c r="I14" i="61"/>
  <c r="F14" i="61"/>
  <c r="E14" i="61"/>
  <c r="J13" i="61"/>
  <c r="M13" i="61"/>
  <c r="O13" i="61"/>
  <c r="K13" i="61"/>
  <c r="N13" i="61"/>
  <c r="H13" i="61"/>
  <c r="L13" i="61"/>
  <c r="I13" i="61"/>
  <c r="F13" i="61"/>
  <c r="E13" i="61"/>
  <c r="J12" i="61"/>
  <c r="M12" i="61"/>
  <c r="O12" i="61"/>
  <c r="K12" i="61"/>
  <c r="N12" i="61"/>
  <c r="H12" i="61"/>
  <c r="L12" i="61"/>
  <c r="I12" i="61"/>
  <c r="F12" i="61"/>
  <c r="E12" i="61"/>
  <c r="J11" i="61"/>
  <c r="M11" i="61"/>
  <c r="O11" i="61"/>
  <c r="K11" i="61"/>
  <c r="N11" i="61"/>
  <c r="H11" i="61"/>
  <c r="L11" i="61"/>
  <c r="I11" i="61"/>
  <c r="F11" i="61"/>
  <c r="E11" i="61"/>
  <c r="J10" i="61"/>
  <c r="M10" i="61"/>
  <c r="O10" i="61"/>
  <c r="K10" i="61"/>
  <c r="N10" i="61"/>
  <c r="H10" i="61"/>
  <c r="L10" i="61"/>
  <c r="I10" i="61"/>
  <c r="F10" i="61"/>
  <c r="E10" i="61"/>
  <c r="J9" i="61"/>
  <c r="M9" i="61"/>
  <c r="O9" i="61"/>
  <c r="K9" i="61"/>
  <c r="N9" i="61"/>
  <c r="H9" i="61"/>
  <c r="L9" i="61"/>
  <c r="I9" i="61"/>
  <c r="F9" i="61"/>
  <c r="E9" i="61"/>
  <c r="J8" i="61"/>
  <c r="M8" i="61"/>
  <c r="O8" i="61"/>
  <c r="K8" i="61"/>
  <c r="N8" i="61"/>
  <c r="H8" i="61"/>
  <c r="L8" i="61"/>
  <c r="I8" i="61"/>
  <c r="F8" i="61"/>
  <c r="E8" i="61"/>
  <c r="J7" i="61"/>
  <c r="M7" i="61"/>
  <c r="O7" i="61"/>
  <c r="K7" i="61"/>
  <c r="N7" i="61"/>
  <c r="H7" i="61"/>
  <c r="L7" i="61"/>
  <c r="I7" i="61"/>
  <c r="F7" i="61"/>
  <c r="E7" i="61"/>
  <c r="J6" i="61"/>
  <c r="M6" i="61"/>
  <c r="O6" i="61"/>
  <c r="K6" i="61"/>
  <c r="N6" i="61"/>
  <c r="H6" i="61"/>
  <c r="L6" i="61"/>
  <c r="I6" i="61"/>
  <c r="F6" i="61"/>
  <c r="E6" i="61"/>
  <c r="J5" i="61"/>
  <c r="M5" i="61"/>
  <c r="O5" i="61"/>
  <c r="K5" i="61"/>
  <c r="N5" i="61"/>
  <c r="H5" i="61"/>
  <c r="L5" i="61"/>
  <c r="I5" i="61"/>
  <c r="F5" i="61"/>
  <c r="E5" i="61"/>
  <c r="F22" i="51"/>
  <c r="F23" i="51"/>
  <c r="F24" i="51"/>
  <c r="F25" i="51"/>
  <c r="F21" i="51"/>
  <c r="C4" i="57"/>
  <c r="D4" i="57"/>
  <c r="E4" i="57"/>
  <c r="F4" i="57"/>
  <c r="C5" i="57"/>
  <c r="D5" i="57"/>
  <c r="E5" i="57"/>
  <c r="F5" i="57"/>
  <c r="C6" i="57"/>
  <c r="D6" i="57"/>
  <c r="E6" i="57"/>
  <c r="F6" i="57"/>
  <c r="C7" i="57"/>
  <c r="D7" i="57"/>
  <c r="E7" i="57"/>
  <c r="F7" i="57"/>
  <c r="C8" i="57"/>
  <c r="D8" i="57"/>
  <c r="E8" i="57"/>
  <c r="F8" i="57"/>
  <c r="C9" i="57"/>
  <c r="D9" i="57"/>
  <c r="E9" i="57"/>
  <c r="F9" i="57"/>
  <c r="C10" i="57"/>
  <c r="D10" i="57"/>
  <c r="E10" i="57"/>
  <c r="F10" i="57"/>
  <c r="C11" i="57"/>
  <c r="D11" i="57"/>
  <c r="E11" i="57"/>
  <c r="F11" i="57"/>
  <c r="C12" i="57"/>
  <c r="D12" i="57"/>
  <c r="E12" i="57"/>
  <c r="F12" i="57"/>
  <c r="C13" i="57"/>
  <c r="D13" i="57"/>
  <c r="E13" i="57"/>
  <c r="F13" i="57"/>
  <c r="C14" i="57"/>
  <c r="D14" i="57"/>
  <c r="E14" i="57"/>
  <c r="F14" i="57"/>
  <c r="C15" i="57"/>
  <c r="D15" i="57"/>
  <c r="E15" i="57"/>
  <c r="F15" i="57"/>
  <c r="C16" i="57"/>
  <c r="D16" i="57"/>
  <c r="E16" i="57"/>
  <c r="F16" i="57"/>
  <c r="C17" i="57"/>
  <c r="D17" i="57"/>
  <c r="E17" i="57"/>
  <c r="F17" i="57"/>
  <c r="C18" i="57"/>
  <c r="D18" i="57"/>
  <c r="E18" i="57"/>
  <c r="F18" i="57"/>
  <c r="C19" i="57"/>
  <c r="D19" i="57"/>
  <c r="E19" i="57"/>
  <c r="F19" i="57"/>
  <c r="C20" i="57"/>
  <c r="D20" i="57"/>
  <c r="E20" i="57"/>
  <c r="F20" i="57"/>
  <c r="C21" i="57"/>
  <c r="D21" i="57"/>
  <c r="E21" i="57"/>
  <c r="C22" i="57"/>
  <c r="D22" i="57"/>
  <c r="E22" i="57"/>
  <c r="F22" i="57"/>
  <c r="C23" i="57"/>
  <c r="D23" i="57"/>
  <c r="E23" i="57"/>
  <c r="F23" i="57"/>
  <c r="C24" i="57"/>
  <c r="D24" i="57"/>
  <c r="E24" i="57"/>
  <c r="F24" i="57"/>
  <c r="C25" i="57"/>
  <c r="D25" i="57"/>
  <c r="E25" i="57"/>
  <c r="F25" i="57"/>
  <c r="C26" i="57"/>
  <c r="D26" i="57"/>
  <c r="E26" i="57"/>
  <c r="F26" i="57"/>
  <c r="C27" i="57"/>
  <c r="D27" i="57"/>
  <c r="E27" i="57"/>
  <c r="F27" i="57"/>
  <c r="C28" i="57"/>
  <c r="D28" i="57"/>
  <c r="E28" i="57"/>
  <c r="F28" i="57"/>
  <c r="C29" i="57"/>
  <c r="D29" i="57"/>
  <c r="E29" i="57"/>
  <c r="F29" i="57"/>
  <c r="C30" i="57"/>
  <c r="D30" i="57"/>
  <c r="E30" i="57"/>
  <c r="F30" i="57"/>
  <c r="C31" i="57"/>
  <c r="D31" i="57"/>
  <c r="E31" i="57"/>
  <c r="F31" i="57"/>
  <c r="C32" i="57"/>
  <c r="D32" i="57"/>
  <c r="E32" i="57"/>
  <c r="F32" i="57"/>
  <c r="C33" i="57"/>
  <c r="D33" i="57"/>
  <c r="E33" i="57"/>
  <c r="F33" i="57"/>
  <c r="C34" i="57"/>
  <c r="D34" i="57"/>
  <c r="E34" i="57"/>
  <c r="F34" i="57"/>
  <c r="C35" i="57"/>
  <c r="D35" i="57"/>
  <c r="E35" i="57"/>
  <c r="F35" i="57"/>
  <c r="C36" i="57"/>
  <c r="D36" i="57"/>
  <c r="E36" i="57"/>
  <c r="C37" i="57"/>
  <c r="D37" i="57"/>
  <c r="E37" i="57"/>
  <c r="F37" i="57"/>
  <c r="C38" i="57"/>
  <c r="D38" i="57"/>
  <c r="E38" i="57"/>
  <c r="F38" i="57"/>
  <c r="C39" i="57"/>
  <c r="D39" i="57"/>
  <c r="E39" i="57"/>
  <c r="C40" i="57"/>
  <c r="D40" i="57"/>
  <c r="E40" i="57"/>
  <c r="F40" i="57"/>
  <c r="C41" i="57"/>
  <c r="D41" i="57"/>
  <c r="E41" i="57"/>
  <c r="F41" i="57"/>
  <c r="C42" i="57"/>
  <c r="D42" i="57"/>
  <c r="E42" i="57"/>
  <c r="F42" i="57"/>
  <c r="C43" i="57"/>
  <c r="D43" i="57"/>
  <c r="E43" i="57"/>
  <c r="F43" i="57"/>
  <c r="G6" i="51"/>
  <c r="Q22" i="51"/>
  <c r="P22" i="51"/>
  <c r="G5" i="51"/>
  <c r="Q21" i="51"/>
  <c r="P21" i="51"/>
  <c r="G4" i="51"/>
  <c r="Q20" i="51"/>
  <c r="P20" i="51"/>
  <c r="G3" i="51"/>
  <c r="A2" i="49"/>
  <c r="E2" i="49"/>
  <c r="F2" i="49"/>
  <c r="F24" i="49"/>
  <c r="F25" i="49"/>
  <c r="F32" i="49"/>
  <c r="F40" i="49"/>
  <c r="G2" i="49"/>
  <c r="A3" i="49"/>
  <c r="E3" i="49"/>
  <c r="F3" i="49"/>
  <c r="G3" i="49"/>
  <c r="A4" i="49"/>
  <c r="E4" i="49"/>
  <c r="F4" i="49"/>
  <c r="G4" i="49"/>
  <c r="A5" i="49"/>
  <c r="E5" i="49"/>
  <c r="F5" i="49"/>
  <c r="G5" i="49"/>
  <c r="A6" i="49"/>
  <c r="E6" i="49"/>
  <c r="F6" i="49"/>
  <c r="G6" i="49"/>
  <c r="A7" i="49"/>
  <c r="E7" i="49"/>
  <c r="F7" i="49"/>
  <c r="G7" i="49"/>
  <c r="A8" i="49"/>
  <c r="E8" i="49"/>
  <c r="F8" i="49"/>
  <c r="G8" i="49"/>
  <c r="A9" i="49"/>
  <c r="E9" i="49"/>
  <c r="F9" i="49"/>
  <c r="G9" i="49"/>
  <c r="A10" i="49"/>
  <c r="E10" i="49"/>
  <c r="F10" i="49"/>
  <c r="G10" i="49"/>
  <c r="A11" i="49"/>
  <c r="E11" i="49"/>
  <c r="F11" i="49"/>
  <c r="G11" i="49"/>
  <c r="A12" i="49"/>
  <c r="E12" i="49"/>
  <c r="F12" i="49"/>
  <c r="G12" i="49"/>
  <c r="A13" i="49"/>
  <c r="E13" i="49"/>
  <c r="F13" i="49"/>
  <c r="G13" i="49"/>
  <c r="A14" i="49"/>
  <c r="E14" i="49"/>
  <c r="F14" i="49"/>
  <c r="G14" i="49"/>
  <c r="A15" i="49"/>
  <c r="E15" i="49"/>
  <c r="F15" i="49"/>
  <c r="G15" i="49"/>
  <c r="A16" i="49"/>
  <c r="E16" i="49"/>
  <c r="F16" i="49"/>
  <c r="G16" i="49"/>
  <c r="A17" i="49"/>
  <c r="E17" i="49"/>
  <c r="F17" i="49"/>
  <c r="G17" i="49"/>
  <c r="A18" i="49"/>
  <c r="E18" i="49"/>
  <c r="F18" i="49"/>
  <c r="G18" i="49"/>
  <c r="A19" i="49"/>
  <c r="E19" i="49"/>
  <c r="F19" i="49"/>
  <c r="G19" i="49"/>
  <c r="A20" i="49"/>
  <c r="E20" i="49"/>
  <c r="F20" i="49"/>
  <c r="G20" i="49"/>
  <c r="A21" i="49"/>
  <c r="E21" i="49"/>
  <c r="F21" i="49"/>
  <c r="G21" i="49"/>
  <c r="A22" i="49"/>
  <c r="E22" i="49"/>
  <c r="F22" i="49"/>
  <c r="G22" i="49"/>
  <c r="A23" i="49"/>
  <c r="E23" i="49"/>
  <c r="F23" i="49"/>
  <c r="G23" i="49"/>
  <c r="A24" i="49"/>
  <c r="E24" i="49"/>
  <c r="G24" i="49"/>
  <c r="A25" i="49"/>
  <c r="E25" i="49"/>
  <c r="G25" i="49"/>
  <c r="A26" i="49"/>
  <c r="E26" i="49"/>
  <c r="F26" i="49"/>
  <c r="G26" i="49"/>
  <c r="A27" i="49"/>
  <c r="E27" i="49"/>
  <c r="F27" i="49"/>
  <c r="G27" i="49"/>
  <c r="A28" i="49"/>
  <c r="E28" i="49"/>
  <c r="F28" i="49"/>
  <c r="G28" i="49"/>
  <c r="A29" i="49"/>
  <c r="E29" i="49"/>
  <c r="F29" i="49"/>
  <c r="G29" i="49"/>
  <c r="A30" i="49"/>
  <c r="E30" i="49"/>
  <c r="F30" i="49"/>
  <c r="G30" i="49"/>
  <c r="A31" i="49"/>
  <c r="E31" i="49"/>
  <c r="F31" i="49"/>
  <c r="G31" i="49"/>
  <c r="A32" i="49"/>
  <c r="E32" i="49"/>
  <c r="G32" i="49"/>
  <c r="A33" i="49"/>
  <c r="E33" i="49"/>
  <c r="F33" i="49"/>
  <c r="G33" i="49"/>
  <c r="A34" i="49"/>
  <c r="E34" i="49"/>
  <c r="F34" i="49"/>
  <c r="G34" i="49"/>
  <c r="A35" i="49"/>
  <c r="E35" i="49"/>
  <c r="F35" i="49"/>
  <c r="G35" i="49"/>
  <c r="A36" i="49"/>
  <c r="E36" i="49"/>
  <c r="F36" i="49"/>
  <c r="G36" i="49"/>
  <c r="A37" i="49"/>
  <c r="E37" i="49"/>
  <c r="F37" i="49"/>
  <c r="G37" i="49"/>
  <c r="A38" i="49"/>
  <c r="E38" i="49"/>
  <c r="F38" i="49"/>
  <c r="G38" i="49"/>
  <c r="A39" i="49"/>
  <c r="E39" i="49"/>
  <c r="F39" i="49"/>
  <c r="G39" i="49"/>
  <c r="A40" i="49"/>
  <c r="E40" i="49"/>
  <c r="G40" i="49"/>
  <c r="A41" i="49"/>
  <c r="E41" i="49"/>
  <c r="F41" i="49"/>
  <c r="G41" i="49"/>
  <c r="A42" i="49"/>
  <c r="E42" i="49"/>
  <c r="F42" i="49"/>
  <c r="G42" i="49"/>
  <c r="A43" i="49"/>
  <c r="E43" i="49"/>
  <c r="F43" i="49"/>
  <c r="G43" i="49"/>
  <c r="A44" i="49"/>
  <c r="E44" i="49"/>
  <c r="F44" i="49"/>
  <c r="G44" i="49"/>
  <c r="A45" i="49"/>
  <c r="E45" i="49"/>
  <c r="F45" i="49"/>
  <c r="G45" i="49"/>
  <c r="A46" i="49"/>
  <c r="E46" i="49"/>
  <c r="F46" i="49"/>
  <c r="G46" i="49"/>
  <c r="A47" i="49"/>
  <c r="E47" i="49"/>
  <c r="F47" i="49"/>
  <c r="G47" i="49"/>
  <c r="A48" i="49"/>
  <c r="E48" i="49"/>
  <c r="F48" i="49"/>
  <c r="G48" i="49"/>
  <c r="A49" i="49"/>
  <c r="E49" i="49"/>
  <c r="F49" i="49"/>
  <c r="G49" i="49"/>
  <c r="A50" i="49"/>
  <c r="E50" i="49"/>
  <c r="F50" i="49"/>
  <c r="G50" i="49"/>
  <c r="A51" i="49"/>
  <c r="E51" i="49"/>
  <c r="F51" i="49"/>
  <c r="G51" i="49"/>
  <c r="A2" i="47"/>
  <c r="E2" i="47"/>
  <c r="F2" i="47"/>
  <c r="F13" i="47"/>
  <c r="F21" i="47"/>
  <c r="F53" i="47"/>
  <c r="F46" i="47"/>
  <c r="F58" i="47"/>
  <c r="F71" i="47"/>
  <c r="G2" i="47"/>
  <c r="A3" i="47"/>
  <c r="E3" i="47"/>
  <c r="F3" i="47"/>
  <c r="G3" i="47"/>
  <c r="A4" i="47"/>
  <c r="E4" i="47"/>
  <c r="F4" i="47"/>
  <c r="G4" i="47"/>
  <c r="A5" i="47"/>
  <c r="E5" i="47"/>
  <c r="F5" i="47"/>
  <c r="G5" i="47"/>
  <c r="A6" i="47"/>
  <c r="E6" i="47"/>
  <c r="F6" i="47"/>
  <c r="G6" i="47"/>
  <c r="A7" i="47"/>
  <c r="E7" i="47"/>
  <c r="F7" i="47"/>
  <c r="G7" i="47"/>
  <c r="A8" i="47"/>
  <c r="E8" i="47"/>
  <c r="F8" i="47"/>
  <c r="G8" i="47"/>
  <c r="A9" i="47"/>
  <c r="E9" i="47"/>
  <c r="F9" i="47"/>
  <c r="G9" i="47"/>
  <c r="A10" i="47"/>
  <c r="E10" i="47"/>
  <c r="F10" i="47"/>
  <c r="G10" i="47"/>
  <c r="A11" i="47"/>
  <c r="E11" i="47"/>
  <c r="F11" i="47"/>
  <c r="G11" i="47"/>
  <c r="A12" i="47"/>
  <c r="E12" i="47"/>
  <c r="F12" i="47"/>
  <c r="G12" i="47"/>
  <c r="A13" i="47"/>
  <c r="E13" i="47"/>
  <c r="G13" i="47"/>
  <c r="A14" i="47"/>
  <c r="E14" i="47"/>
  <c r="F14" i="47"/>
  <c r="G14" i="47"/>
  <c r="A15" i="47"/>
  <c r="E15" i="47"/>
  <c r="F15" i="47"/>
  <c r="G15" i="47"/>
  <c r="A16" i="47"/>
  <c r="E16" i="47"/>
  <c r="F16" i="47"/>
  <c r="G16" i="47"/>
  <c r="A17" i="47"/>
  <c r="E17" i="47"/>
  <c r="F17" i="47"/>
  <c r="G17" i="47"/>
  <c r="A18" i="47"/>
  <c r="E18" i="47"/>
  <c r="F18" i="47"/>
  <c r="G18" i="47"/>
  <c r="A19" i="47"/>
  <c r="E19" i="47"/>
  <c r="F19" i="47"/>
  <c r="G19" i="47"/>
  <c r="A20" i="47"/>
  <c r="E20" i="47"/>
  <c r="F20" i="47"/>
  <c r="G20" i="47"/>
  <c r="A21" i="47"/>
  <c r="E21" i="47"/>
  <c r="G21" i="47"/>
  <c r="A22" i="47"/>
  <c r="E22" i="47"/>
  <c r="F22" i="47"/>
  <c r="G22" i="47"/>
  <c r="A23" i="47"/>
  <c r="E23" i="47"/>
  <c r="F23" i="47"/>
  <c r="G23" i="47"/>
  <c r="A24" i="47"/>
  <c r="E24" i="47"/>
  <c r="F24" i="47"/>
  <c r="G24" i="47"/>
  <c r="A25" i="47"/>
  <c r="E25" i="47"/>
  <c r="F25" i="47"/>
  <c r="G25" i="47"/>
  <c r="A26" i="47"/>
  <c r="E26" i="47"/>
  <c r="F26" i="47"/>
  <c r="G26" i="47"/>
  <c r="A27" i="47"/>
  <c r="E27" i="47"/>
  <c r="F27" i="47"/>
  <c r="G27" i="47"/>
  <c r="A28" i="47"/>
  <c r="E28" i="47"/>
  <c r="F28" i="47"/>
  <c r="G28" i="47"/>
  <c r="A29" i="47"/>
  <c r="E29" i="47"/>
  <c r="F29" i="47"/>
  <c r="G29" i="47"/>
  <c r="A30" i="47"/>
  <c r="E30" i="47"/>
  <c r="F30" i="47"/>
  <c r="G30" i="47"/>
  <c r="A31" i="47"/>
  <c r="E31" i="47"/>
  <c r="F31" i="47"/>
  <c r="G31" i="47"/>
  <c r="A32" i="47"/>
  <c r="E32" i="47"/>
  <c r="F32" i="47"/>
  <c r="G32" i="47"/>
  <c r="A33" i="47"/>
  <c r="E33" i="47"/>
  <c r="F33" i="47"/>
  <c r="G33" i="47"/>
  <c r="A34" i="47"/>
  <c r="E34" i="47"/>
  <c r="F34" i="47"/>
  <c r="G34" i="47"/>
  <c r="A35" i="47"/>
  <c r="E35" i="47"/>
  <c r="F35" i="47"/>
  <c r="G35" i="47"/>
  <c r="A36" i="47"/>
  <c r="E36" i="47"/>
  <c r="F36" i="47"/>
  <c r="G36" i="47"/>
  <c r="A37" i="47"/>
  <c r="E37" i="47"/>
  <c r="F37" i="47"/>
  <c r="G37" i="47"/>
  <c r="A38" i="47"/>
  <c r="E38" i="47"/>
  <c r="F38" i="47"/>
  <c r="G38" i="47"/>
  <c r="A39" i="47"/>
  <c r="E39" i="47"/>
  <c r="F39" i="47"/>
  <c r="G39" i="47"/>
  <c r="A40" i="47"/>
  <c r="E40" i="47"/>
  <c r="F40" i="47"/>
  <c r="G40" i="47"/>
  <c r="A41" i="47"/>
  <c r="E41" i="47"/>
  <c r="F41" i="47"/>
  <c r="G41" i="47"/>
  <c r="A42" i="47"/>
  <c r="E42" i="47"/>
  <c r="F42" i="47"/>
  <c r="G42" i="47"/>
  <c r="A43" i="47"/>
  <c r="E43" i="47"/>
  <c r="F43" i="47"/>
  <c r="G43" i="47"/>
  <c r="A44" i="47"/>
  <c r="E44" i="47"/>
  <c r="F44" i="47"/>
  <c r="G44" i="47"/>
  <c r="A45" i="47"/>
  <c r="E45" i="47"/>
  <c r="F45" i="47"/>
  <c r="G45" i="47"/>
  <c r="A46" i="47"/>
  <c r="E46" i="47"/>
  <c r="G46" i="47"/>
  <c r="A47" i="47"/>
  <c r="E47" i="47"/>
  <c r="F47" i="47"/>
  <c r="G47" i="47"/>
  <c r="A48" i="47"/>
  <c r="E48" i="47"/>
  <c r="F48" i="47"/>
  <c r="G48" i="47"/>
  <c r="A49" i="47"/>
  <c r="E49" i="47"/>
  <c r="F49" i="47"/>
  <c r="G49" i="47"/>
  <c r="A50" i="47"/>
  <c r="E50" i="47"/>
  <c r="F50" i="47"/>
  <c r="G50" i="47"/>
  <c r="A51" i="47"/>
  <c r="E51" i="47"/>
  <c r="F51" i="47"/>
  <c r="G51" i="47"/>
  <c r="A52" i="47"/>
  <c r="E52" i="47"/>
  <c r="F52" i="47"/>
  <c r="G52" i="47"/>
  <c r="A53" i="47"/>
  <c r="E53" i="47"/>
  <c r="G53" i="47"/>
  <c r="A54" i="47"/>
  <c r="E54" i="47"/>
  <c r="F54" i="47"/>
  <c r="G54" i="47"/>
  <c r="A55" i="47"/>
  <c r="E55" i="47"/>
  <c r="F55" i="47"/>
  <c r="G55" i="47"/>
  <c r="A56" i="47"/>
  <c r="E56" i="47"/>
  <c r="F56" i="47"/>
  <c r="G56" i="47"/>
  <c r="A57" i="47"/>
  <c r="E57" i="47"/>
  <c r="F57" i="47"/>
  <c r="G57" i="47"/>
  <c r="A58" i="47"/>
  <c r="E58" i="47"/>
  <c r="G58" i="47"/>
  <c r="A59" i="47"/>
  <c r="E59" i="47"/>
  <c r="F59" i="47"/>
  <c r="G59" i="47"/>
  <c r="A60" i="47"/>
  <c r="E60" i="47"/>
  <c r="F60" i="47"/>
  <c r="G60" i="47"/>
  <c r="A61" i="47"/>
  <c r="E61" i="47"/>
  <c r="F61" i="47"/>
  <c r="G61" i="47"/>
  <c r="A62" i="47"/>
  <c r="E62" i="47"/>
  <c r="F62" i="47"/>
  <c r="G62" i="47"/>
  <c r="A63" i="47"/>
  <c r="E63" i="47"/>
  <c r="F63" i="47"/>
  <c r="G63" i="47"/>
  <c r="A64" i="47"/>
  <c r="E64" i="47"/>
  <c r="F64" i="47"/>
  <c r="G64" i="47"/>
  <c r="A65" i="47"/>
  <c r="E65" i="47"/>
  <c r="F65" i="47"/>
  <c r="G65" i="47"/>
  <c r="A66" i="47"/>
  <c r="E66" i="47"/>
  <c r="F66" i="47"/>
  <c r="G66" i="47"/>
  <c r="A67" i="47"/>
  <c r="E67" i="47"/>
  <c r="F67" i="47"/>
  <c r="G67" i="47"/>
  <c r="A68" i="47"/>
  <c r="E68" i="47"/>
  <c r="F68" i="47"/>
  <c r="G68" i="47"/>
  <c r="A69" i="47"/>
  <c r="E69" i="47"/>
  <c r="F69" i="47"/>
  <c r="G69" i="47"/>
  <c r="A70" i="47"/>
  <c r="E70" i="47"/>
  <c r="F70" i="47"/>
  <c r="G70" i="47"/>
  <c r="A71" i="47"/>
  <c r="E71" i="47"/>
  <c r="G71" i="47"/>
  <c r="A72" i="47"/>
  <c r="E72" i="47"/>
  <c r="F72" i="47"/>
  <c r="G72" i="47"/>
  <c r="A73" i="47"/>
  <c r="E73" i="47"/>
  <c r="F73" i="47"/>
  <c r="G73" i="47"/>
  <c r="A74" i="47"/>
  <c r="E74" i="47"/>
  <c r="F74" i="47"/>
  <c r="G74" i="47"/>
  <c r="A75" i="47"/>
  <c r="E75" i="47"/>
  <c r="F75" i="47"/>
  <c r="G75" i="47"/>
  <c r="A76" i="47"/>
  <c r="E76" i="47"/>
  <c r="F76" i="47"/>
  <c r="G76" i="47"/>
  <c r="A77" i="47"/>
  <c r="E77" i="47"/>
  <c r="F77" i="47"/>
  <c r="G77" i="47"/>
  <c r="A78" i="47"/>
  <c r="E78" i="47"/>
  <c r="F78" i="47"/>
  <c r="G78" i="47"/>
  <c r="A79" i="47"/>
  <c r="E79" i="47"/>
  <c r="F79" i="47"/>
  <c r="G79" i="47"/>
  <c r="A80" i="47"/>
  <c r="E80" i="47"/>
  <c r="F80" i="47"/>
  <c r="G80" i="47"/>
  <c r="A81" i="47"/>
  <c r="E81" i="47"/>
  <c r="F81" i="47"/>
  <c r="G81" i="47"/>
  <c r="A82" i="47"/>
  <c r="E82" i="47"/>
  <c r="F82" i="47"/>
  <c r="G82" i="47"/>
  <c r="A83" i="47"/>
  <c r="E83" i="47"/>
  <c r="F83" i="47"/>
  <c r="G83" i="47"/>
  <c r="A84" i="47"/>
  <c r="E84" i="47"/>
  <c r="F84" i="47"/>
  <c r="G84" i="47"/>
  <c r="A85" i="47"/>
  <c r="E85" i="47"/>
  <c r="F85" i="47"/>
  <c r="G85" i="47"/>
  <c r="A86" i="47"/>
  <c r="E86" i="47"/>
  <c r="F86" i="47"/>
  <c r="G86" i="47"/>
  <c r="A87" i="47"/>
  <c r="E87" i="47"/>
  <c r="F87" i="47"/>
  <c r="G87" i="47"/>
  <c r="A88" i="47"/>
  <c r="E88" i="47"/>
  <c r="F88" i="47"/>
  <c r="G88" i="47"/>
  <c r="A89" i="47"/>
  <c r="E89" i="47"/>
  <c r="F89" i="47"/>
  <c r="G89" i="47"/>
  <c r="A90" i="47"/>
  <c r="E90" i="47"/>
  <c r="F90" i="47"/>
  <c r="G90" i="47"/>
  <c r="A91" i="47"/>
  <c r="E91" i="47"/>
  <c r="F91" i="47"/>
  <c r="G91" i="47"/>
  <c r="A92" i="47"/>
  <c r="E92" i="47"/>
  <c r="F92" i="47"/>
  <c r="G92" i="47"/>
  <c r="M17" i="36"/>
  <c r="L17" i="36"/>
  <c r="K17" i="36"/>
  <c r="J17" i="36"/>
  <c r="I17" i="36"/>
  <c r="H17" i="36"/>
  <c r="G17" i="36"/>
  <c r="F17" i="36"/>
  <c r="E17" i="36"/>
  <c r="D17" i="36"/>
  <c r="C17" i="36"/>
  <c r="B17" i="36"/>
  <c r="M6" i="36"/>
  <c r="L6" i="36"/>
  <c r="K6" i="36"/>
  <c r="J6" i="36"/>
  <c r="I6" i="36"/>
  <c r="H6" i="36"/>
  <c r="G6" i="36"/>
  <c r="F6" i="36"/>
  <c r="E6" i="36"/>
  <c r="D6" i="36"/>
  <c r="C6" i="36"/>
  <c r="B6" i="36"/>
  <c r="M5" i="36"/>
  <c r="L5" i="36"/>
  <c r="K5" i="36"/>
  <c r="J5" i="36"/>
  <c r="I5" i="36"/>
  <c r="H5" i="36"/>
  <c r="G5" i="36"/>
  <c r="F5" i="36"/>
  <c r="E5" i="36"/>
  <c r="D5" i="36"/>
  <c r="C5" i="36"/>
  <c r="B5" i="36"/>
  <c r="M4" i="36"/>
  <c r="L4" i="36"/>
  <c r="K4" i="36"/>
  <c r="J4" i="36"/>
  <c r="I4" i="36"/>
  <c r="H4" i="36"/>
  <c r="G4" i="36"/>
  <c r="F4" i="36"/>
  <c r="E4" i="36"/>
  <c r="D4" i="36"/>
  <c r="C4" i="36"/>
  <c r="B4" i="36"/>
  <c r="I18" i="22"/>
  <c r="I19" i="22"/>
  <c r="G23" i="22"/>
  <c r="H23" i="22"/>
  <c r="J23" i="22"/>
  <c r="B25" i="22"/>
  <c r="C25" i="22"/>
  <c r="D25" i="22"/>
  <c r="F25" i="22"/>
  <c r="G25" i="22"/>
  <c r="H25" i="22"/>
  <c r="I25" i="22"/>
</calcChain>
</file>

<file path=xl/sharedStrings.xml><?xml version="1.0" encoding="utf-8"?>
<sst xmlns="http://schemas.openxmlformats.org/spreadsheetml/2006/main" count="3677" uniqueCount="1258">
  <si>
    <t/>
  </si>
  <si>
    <t>(1)</t>
  </si>
  <si>
    <t>(2)</t>
  </si>
  <si>
    <t>(3)</t>
  </si>
  <si>
    <t>(4)</t>
  </si>
  <si>
    <t>(5)</t>
  </si>
  <si>
    <t>(6)</t>
  </si>
  <si>
    <t>(7)</t>
  </si>
  <si>
    <t>(8)</t>
  </si>
  <si>
    <t>(9)</t>
  </si>
  <si>
    <t>0.0859***</t>
  </si>
  <si>
    <t>(0.0253)</t>
  </si>
  <si>
    <t>(0.0189)</t>
  </si>
  <si>
    <t>Observations</t>
  </si>
  <si>
    <t>R-squared</t>
  </si>
  <si>
    <t>0.802</t>
  </si>
  <si>
    <t>0.825</t>
  </si>
  <si>
    <t>Product</t>
  </si>
  <si>
    <t>Product#Year</t>
  </si>
  <si>
    <t>Firm</t>
  </si>
  <si>
    <t>Firm#Year</t>
  </si>
  <si>
    <t>Firm#Product</t>
  </si>
  <si>
    <t>Country#Year</t>
  </si>
  <si>
    <t>Fixed effects</t>
  </si>
  <si>
    <t>Dependent variable: ln(unit price)</t>
  </si>
  <si>
    <t xml:space="preserve">Related partner </t>
  </si>
  <si>
    <t>Yes</t>
  </si>
  <si>
    <t>Big firms</t>
  </si>
  <si>
    <t>(0.183)</t>
  </si>
  <si>
    <t>(0.217)</t>
  </si>
  <si>
    <t>(0.208)</t>
  </si>
  <si>
    <t>0.00765</t>
  </si>
  <si>
    <t>3,242,222</t>
  </si>
  <si>
    <t>3,195,595</t>
  </si>
  <si>
    <t>0.820</t>
  </si>
  <si>
    <t>Related partner × haven partner</t>
  </si>
  <si>
    <t>(0.0504)</t>
  </si>
  <si>
    <t>Related partner × lossmaking</t>
  </si>
  <si>
    <t>(0.0517)</t>
  </si>
  <si>
    <t>2011</t>
  </si>
  <si>
    <t>2012</t>
  </si>
  <si>
    <t>2013</t>
  </si>
  <si>
    <t>2014</t>
  </si>
  <si>
    <t>2015</t>
  </si>
  <si>
    <t>0.810</t>
  </si>
  <si>
    <t>0.805</t>
  </si>
  <si>
    <t>0.811</t>
  </si>
  <si>
    <t>Related imports</t>
  </si>
  <si>
    <t>All imports</t>
  </si>
  <si>
    <t>Variable</t>
  </si>
  <si>
    <t>Obs</t>
  </si>
  <si>
    <t>Mean</t>
  </si>
  <si>
    <t>Std. Dev.</t>
  </si>
  <si>
    <t>Min</t>
  </si>
  <si>
    <t>Max</t>
  </si>
  <si>
    <t>Panel A: Customs</t>
  </si>
  <si>
    <t>Log(unit price)</t>
  </si>
  <si>
    <t>120,301</t>
  </si>
  <si>
    <t>4,914,601</t>
  </si>
  <si>
    <t>4,914,603</t>
  </si>
  <si>
    <t>Related party dummy</t>
  </si>
  <si>
    <t>Panel B: Financials - SA importer</t>
  </si>
  <si>
    <t>Log(Sales)</t>
  </si>
  <si>
    <t>71,507</t>
  </si>
  <si>
    <t>2,459,574</t>
  </si>
  <si>
    <t>Log(Wage)</t>
  </si>
  <si>
    <t>71,690</t>
  </si>
  <si>
    <t>2,477,314</t>
  </si>
  <si>
    <t>Leverage</t>
  </si>
  <si>
    <t>22,075</t>
  </si>
  <si>
    <t>1,334,794</t>
  </si>
  <si>
    <t>Loss making</t>
  </si>
  <si>
    <t>106,504</t>
  </si>
  <si>
    <t>4,234,601</t>
  </si>
  <si>
    <t>72,998</t>
  </si>
  <si>
    <t>Low tax</t>
  </si>
  <si>
    <t>Corporate tax</t>
  </si>
  <si>
    <t>117,729</t>
  </si>
  <si>
    <t>4,800,978</t>
  </si>
  <si>
    <t>Log(GDP pr. cap.)</t>
  </si>
  <si>
    <t>119,077</t>
  </si>
  <si>
    <t>4,886,696</t>
  </si>
  <si>
    <t>Log(Exchange rate)</t>
  </si>
  <si>
    <t>Log(Population)</t>
  </si>
  <si>
    <t>EU dummy</t>
  </si>
  <si>
    <t>119,211</t>
  </si>
  <si>
    <t>4,890,506</t>
  </si>
  <si>
    <t>OECD dummy</t>
  </si>
  <si>
    <t>Haven dummy</t>
  </si>
  <si>
    <t>Year</t>
  </si>
  <si>
    <t>Unrelated imports (Bn. Rnd.)</t>
  </si>
  <si>
    <t>Related imports (Bn. Rnd.)</t>
  </si>
  <si>
    <t>Source: SARS and author calculations</t>
  </si>
  <si>
    <t>Source: SARS, KPMG, WDI and author calculations</t>
  </si>
  <si>
    <t xml:space="preserve"> 1b: Unrelated Imports</t>
  </si>
  <si>
    <t>1a: Related imports</t>
  </si>
  <si>
    <t>Source: SARS, KPMG and author calculations</t>
  </si>
  <si>
    <t>Source: SARS, KPMG and author calculation</t>
  </si>
  <si>
    <t>Table 5: Drivers of transfer price manipulation</t>
  </si>
  <si>
    <t>Table 6: Other tax incentives for transfer price manipulation</t>
  </si>
  <si>
    <t>Country</t>
  </si>
  <si>
    <t>Related imports (Share)</t>
  </si>
  <si>
    <t>Table 1:  Imports to South Africa by year and partner relation</t>
  </si>
  <si>
    <t>Table 2: Descriptive statistics</t>
  </si>
  <si>
    <t>Unit price (1000 Rnd.)</t>
  </si>
  <si>
    <t>Customs value (1000 Rnd.)</t>
  </si>
  <si>
    <t>Statistical Quantity (1000 Units)</t>
  </si>
  <si>
    <t>Taxable income (Mill. Rand)</t>
  </si>
  <si>
    <t>4,914,602</t>
  </si>
  <si>
    <t>4,914,604</t>
  </si>
  <si>
    <t>4,234,602</t>
  </si>
  <si>
    <t>The table shows the distribution of South African imports of goods. Related denotes a transaction that is  intra-firm (controlled), i.e. trade between affiliates of the same MNE.</t>
  </si>
  <si>
    <t>Note: The table show the distribution of import partner corporate tax rates. Related denotes a transaction that is intra-firm (controlled), i.e. trade between affiliates of the same MNE. The sample period is 2011-2015</t>
  </si>
  <si>
    <t>(0.08)</t>
  </si>
  <si>
    <t>(0.13)</t>
  </si>
  <si>
    <t>-0.337</t>
  </si>
  <si>
    <t>0.886</t>
  </si>
  <si>
    <t>0.919</t>
  </si>
  <si>
    <t>-0.473</t>
  </si>
  <si>
    <t>-0.401</t>
  </si>
  <si>
    <t>0.318</t>
  </si>
  <si>
    <t>0.361</t>
  </si>
  <si>
    <t>0.108</t>
  </si>
  <si>
    <t>0.142</t>
  </si>
  <si>
    <t>0.183</t>
  </si>
  <si>
    <t>0.403</t>
  </si>
  <si>
    <t>(1.111)</t>
  </si>
  <si>
    <t>(0.893)</t>
  </si>
  <si>
    <t>(0.895)</t>
  </si>
  <si>
    <t>(0.633)</t>
  </si>
  <si>
    <t>(0.621)</t>
  </si>
  <si>
    <t>(0.408)</t>
  </si>
  <si>
    <t>(0.403)</t>
  </si>
  <si>
    <t>(0.497)</t>
  </si>
  <si>
    <t>(0.441)</t>
  </si>
  <si>
    <t>(0.430)</t>
  </si>
  <si>
    <t>(0.308)</t>
  </si>
  <si>
    <t>0.307***</t>
  </si>
  <si>
    <t>0.283***</t>
  </si>
  <si>
    <t>0.281***</t>
  </si>
  <si>
    <t>0.101***</t>
  </si>
  <si>
    <t>0.0905***</t>
  </si>
  <si>
    <t>0.0829***</t>
  </si>
  <si>
    <t>0.0785***</t>
  </si>
  <si>
    <t>0.0887***</t>
  </si>
  <si>
    <t>0.0877***</t>
  </si>
  <si>
    <t>0.0836***</t>
  </si>
  <si>
    <t>(0.0600)</t>
  </si>
  <si>
    <t>(0.0502)</t>
  </si>
  <si>
    <t>(0.0499)</t>
  </si>
  <si>
    <t>(0.0251)</t>
  </si>
  <si>
    <t>(0.0203)</t>
  </si>
  <si>
    <t>(0.0182)</t>
  </si>
  <si>
    <t>(0.0237)</t>
  </si>
  <si>
    <t>(0.0207)</t>
  </si>
  <si>
    <t>(0.0155)</t>
  </si>
  <si>
    <t>(0.446)</t>
  </si>
  <si>
    <t>(0.447)</t>
  </si>
  <si>
    <t>2,445,511</t>
  </si>
  <si>
    <t>2,410,173</t>
  </si>
  <si>
    <t>1,859,084</t>
  </si>
  <si>
    <t>1,855,497</t>
  </si>
  <si>
    <t>1,867,562</t>
  </si>
  <si>
    <t>1,867,517</t>
  </si>
  <si>
    <t>3,230,145</t>
  </si>
  <si>
    <t>0.083</t>
  </si>
  <si>
    <t>0.477</t>
  </si>
  <si>
    <t>0.482</t>
  </si>
  <si>
    <t>0.338</t>
  </si>
  <si>
    <t>0.804</t>
  </si>
  <si>
    <t>0.807</t>
  </si>
  <si>
    <t>0.853</t>
  </si>
  <si>
    <t>0.800</t>
  </si>
  <si>
    <t>Dependent variable: Log(Unit Price)</t>
  </si>
  <si>
    <t>Log(Distance)</t>
  </si>
  <si>
    <t>(10)</t>
  </si>
  <si>
    <t>(11)</t>
  </si>
  <si>
    <t>(12)</t>
  </si>
  <si>
    <t>Pricing to market controls</t>
  </si>
  <si>
    <t>Product#Country</t>
  </si>
  <si>
    <t>0.393***</t>
  </si>
  <si>
    <t>2.512***</t>
  </si>
  <si>
    <t>2.110***</t>
  </si>
  <si>
    <t>2.099***</t>
  </si>
  <si>
    <t>0.717***</t>
  </si>
  <si>
    <t>0.690***</t>
  </si>
  <si>
    <t>0.416**</t>
  </si>
  <si>
    <t>0.546**</t>
  </si>
  <si>
    <t>0.540**</t>
  </si>
  <si>
    <t>0.441**</t>
  </si>
  <si>
    <t>0.510***</t>
  </si>
  <si>
    <r>
      <t>Related partner  × (τ-τ</t>
    </r>
    <r>
      <rPr>
        <vertAlign val="subscript"/>
        <sz val="9"/>
        <rFont val="LM Roman 12"/>
        <family val="3"/>
      </rPr>
      <t>it</t>
    </r>
    <r>
      <rPr>
        <sz val="9"/>
        <rFont val="LM Roman 12"/>
        <family val="3"/>
      </rPr>
      <t>)</t>
    </r>
  </si>
  <si>
    <t>(0.491)</t>
  </si>
  <si>
    <t>(0.442)</t>
  </si>
  <si>
    <t>(0.231)</t>
  </si>
  <si>
    <t>(0.225)</t>
  </si>
  <si>
    <t>(0.139)</t>
  </si>
  <si>
    <t>(0.248)</t>
  </si>
  <si>
    <t>(0.218)</t>
  </si>
  <si>
    <t>(0.222)</t>
  </si>
  <si>
    <t>(0.178)</t>
  </si>
  <si>
    <t>(1.372)</t>
  </si>
  <si>
    <t>(1.161)</t>
  </si>
  <si>
    <t>(1.153)</t>
  </si>
  <si>
    <t>(0.726)</t>
  </si>
  <si>
    <t>(0.662)</t>
  </si>
  <si>
    <t>(0.591)</t>
  </si>
  <si>
    <t>(0.523)</t>
  </si>
  <si>
    <t>(0.522)</t>
  </si>
  <si>
    <t>(0.399)</t>
  </si>
  <si>
    <t>Firm controls (Sales, Wagebill)</t>
  </si>
  <si>
    <t>(absorbed)</t>
  </si>
  <si>
    <t>Macro controls in partner country</t>
  </si>
  <si>
    <t>Related partner x market conditions</t>
  </si>
  <si>
    <t xml:space="preserve">Table 4: Basic results </t>
  </si>
  <si>
    <t>Figure 2: Distribution of import partner corporate tax rate</t>
  </si>
  <si>
    <t>[1]</t>
  </si>
  <si>
    <t>[2]</t>
  </si>
  <si>
    <t>[3]</t>
  </si>
  <si>
    <t>[4]</t>
  </si>
  <si>
    <t>Transfer mispricing estimate</t>
  </si>
  <si>
    <t>Share of tax base:</t>
  </si>
  <si>
    <t>Foreign owned firms</t>
  </si>
  <si>
    <t>All corporations</t>
  </si>
  <si>
    <t>Total tax revenue</t>
  </si>
  <si>
    <t>Table 7: Tax loss of transfer mispricing</t>
  </si>
  <si>
    <t>Panel A: Impact of transacting with related low-tax partner on deviation from arm's-length price</t>
  </si>
  <si>
    <t>Related partner  × low-tax partner</t>
  </si>
  <si>
    <t>Note: The table explores the effect of the trading partner (import origin country's) corporate tax rate on the import price in related trades (between affiliates) relative to the effect on domestic and unaffiliated firms. The sample period is 2011-2015. A unit of observation is a firm-relation-origin-product-time quintuble. The dependent variable is the Log(Unit Value). The product is defined by HS8 codes. "low-tax partner" is a dummy variable indicating whether the trading partner (import origin) country's corporate tax rate is below the South African corporate tax rate of 28 percent. The tax differential (τ-τit) is the difference between the South African corporate tax rate and the partner country tax rate. Related party is a dummy variable indicating an internal (controlled) trade between affiliates of the same MNE. "Macro controls in partner country"/"Market conditions" include GDP pr. capita, population, exchange rate and distance to partner. *** p&lt;0.01, ** p&lt;0.05, * p&lt;0.1. Standard errors clustered at the country-year level.</t>
  </si>
  <si>
    <t>Note: The transfer mispricing estimate is the average tax induced difference to the arm’s-length price. This estimate is multiplied by the customs value of related goods imports from low-tax countries to compute the tax loss. The first row uses the preferred estimate from column 11 in  table 4. The following rows are to show the robustness of the results.</t>
  </si>
  <si>
    <t>Note: The table explores the effect of the trading partner (import origin country's) corporate tax rate on the import price in related trades (between affiliates) relative to the effect on domestic and unaffiliated firms. The sample period is 2011-2015.  A unit of observation is a firm-relation-origin-product-time quintuble. The dependent variable is the Log(Unit Value). The product is defined by HS8 codes. "Low-tax partner" is a dummy variable indicating whether the trading partner (import origin) country's corporate tax rate is below the South African corporate tax rate of 28 percent. Related party is a dummy variable indicating an internal (controlled) trade between affiliates of the same MNE. *** p&lt;0.01, ** p&lt;0.05, * p&lt;0.1. Standard errors clustered at the country-year level.</t>
  </si>
  <si>
    <t xml:space="preserve">Note: This figure shows the reported semi-elasticities and estimated tax loss of prior studies on transfer mispricing of goods. The semi-elasticity is defined as the percentage change in the distance to the arm’s-length price in response to a pct. pt. change in the tax differential between related transacting parties. </t>
  </si>
  <si>
    <t>Tax loss in percent of CIT</t>
  </si>
  <si>
    <t>Corporate income tax revenue in mill. Euro</t>
  </si>
  <si>
    <t>Tax loss in million Euro</t>
  </si>
  <si>
    <t xml:space="preserve">                                    Estimated tax loss (according to study)</t>
  </si>
  <si>
    <t>0.39</t>
  </si>
  <si>
    <t>0.05</t>
  </si>
  <si>
    <t>-0.13</t>
  </si>
  <si>
    <t>-1.1</t>
  </si>
  <si>
    <t>0.06</t>
  </si>
  <si>
    <t>0.01</t>
  </si>
  <si>
    <t>Minimum point estimate</t>
  </si>
  <si>
    <t>2.51</t>
  </si>
  <si>
    <t>0.3</t>
  </si>
  <si>
    <t>4.1</t>
  </si>
  <si>
    <t>0.31</t>
  </si>
  <si>
    <t>1.67</t>
  </si>
  <si>
    <t>4.18</t>
  </si>
  <si>
    <t>Maximum point estimate</t>
  </si>
  <si>
    <t>N/A</t>
  </si>
  <si>
    <t>Mean point estimate with firm and product FE</t>
  </si>
  <si>
    <t>Overall mean point estimate</t>
  </si>
  <si>
    <t>(0.27)</t>
  </si>
  <si>
    <t>(0.12)</t>
  </si>
  <si>
    <t>(1.1)</t>
  </si>
  <si>
    <t>(0.272)</t>
  </si>
  <si>
    <t>(0.05)</t>
  </si>
  <si>
    <t>0.510**</t>
  </si>
  <si>
    <t>0.240**</t>
  </si>
  <si>
    <t>0.22**</t>
  </si>
  <si>
    <t>2.7**</t>
  </si>
  <si>
    <t>0.26**</t>
  </si>
  <si>
    <t>0.57**</t>
  </si>
  <si>
    <t>0.65***</t>
  </si>
  <si>
    <t>Authors' prefered semi-elasticity</t>
  </si>
  <si>
    <t xml:space="preserve">                                  Estimated semi-elasticity</t>
  </si>
  <si>
    <t>Imports</t>
  </si>
  <si>
    <t>Exp &amp; Imp</t>
  </si>
  <si>
    <t>Exports</t>
  </si>
  <si>
    <t>Direction</t>
  </si>
  <si>
    <t>SA</t>
  </si>
  <si>
    <t>High income</t>
  </si>
  <si>
    <t>FR</t>
  </si>
  <si>
    <t>UK</t>
  </si>
  <si>
    <t>DK</t>
  </si>
  <si>
    <t>US</t>
  </si>
  <si>
    <t>1999-2008</t>
  </si>
  <si>
    <t>Year of estimate</t>
  </si>
  <si>
    <t xml:space="preserve">                                   Scope of study</t>
  </si>
  <si>
    <t>This paper</t>
  </si>
  <si>
    <t>All prior papers</t>
  </si>
  <si>
    <t>Liu et al 2017</t>
  </si>
  <si>
    <t>Davies et al 2016</t>
  </si>
  <si>
    <t>Bernard et al 2006</t>
  </si>
  <si>
    <t>[8]</t>
  </si>
  <si>
    <t>[7]</t>
  </si>
  <si>
    <t>[6]</t>
  </si>
  <si>
    <t>[5]</t>
  </si>
  <si>
    <t>(0.369)</t>
  </si>
  <si>
    <t>(0.444)</t>
  </si>
  <si>
    <t>(0.391)</t>
  </si>
  <si>
    <t>(0.262)</t>
  </si>
  <si>
    <t>475,611</t>
  </si>
  <si>
    <t>520,669</t>
  </si>
  <si>
    <t>177,803</t>
  </si>
  <si>
    <t>545,567</t>
  </si>
  <si>
    <t>295,619</t>
  </si>
  <si>
    <t>0.812</t>
  </si>
  <si>
    <t>0.799</t>
  </si>
  <si>
    <t>0.0296</t>
  </si>
  <si>
    <t>(0.0220)</t>
  </si>
  <si>
    <t>2,960,756</t>
  </si>
  <si>
    <t>0.847***</t>
  </si>
  <si>
    <t>0.721***</t>
  </si>
  <si>
    <t>119,280</t>
  </si>
  <si>
    <t>105,890</t>
  </si>
  <si>
    <t>4,530,318</t>
  </si>
  <si>
    <t>4,827,748</t>
  </si>
  <si>
    <t>Panel C: Macro data - partner country</t>
  </si>
  <si>
    <t>Note: The table shows descriptive statistics of the gross sample. The sample period is 2011-2015. All observations are imports going to South Africa from a foreign country. The table is split across related imports (between affiliates) and unrelated. A unit of observation is a firm-relation-origin-product-time quintuble. Unit prices are calculated as the transaction value divided by the statistical quantity.  Observations with unit prices in the 99th percentile are dropped from the sample. Panel A describes the customs data. Customs Value denote the registered value of the transaction in the customs data. Statistical quantity denote the number of units. Related party is a dummy variable indicating an internal (controlled) trade between affiliates of the same MNE. Panel B describes the financials of the importing firm in South Africa obtained from the South African CIT database. Sales denotes turnover, Wage denotes the labour costs, Leverage is measured as total long term debt over assets, Loss making is a dummy variable indicating whether the firm incurred a loss in the period in scope.  Panel C describes the macro data on the import origin country. "Low tax" is a dummy variable indicating whether the trading partner (import origin) country's corporate tax rate is below the South African corporate tax rate of 28 percent. Corporate tax is the corporate statutory tax rate of the import country. Haven is a dummy indicating whether the the import origin country is a tax haven following the definition used in Hines (2010)</t>
  </si>
  <si>
    <t>Vicard 2015</t>
  </si>
  <si>
    <t>0.60***</t>
  </si>
  <si>
    <t>(0.226)</t>
  </si>
  <si>
    <t>[9]</t>
  </si>
  <si>
    <t>Table 9: Micro studies of transfer mispricing of goods</t>
  </si>
  <si>
    <t>0.546***</t>
  </si>
  <si>
    <t>Table 8: Evaluation of a transfer pricing reform in April 2012</t>
  </si>
  <si>
    <t>Note: The table explores the effect of a transfer pricing reform occuring in April 2012. This is done by re-estimating col. 12 in table 4b on a year-to-year basis. *** p&lt;0.01, ** p&lt;0.05, * p&lt;0.1. Standard errors clustered at the country-year level.</t>
  </si>
  <si>
    <t>Table A4a: Basic results (full regression results)</t>
  </si>
  <si>
    <t>Tax incentives in related transactions</t>
  </si>
  <si>
    <t>Related partner  × low tax partner</t>
  </si>
  <si>
    <t>Related partner  × ln(Population)</t>
  </si>
  <si>
    <t>0.240***</t>
  </si>
  <si>
    <t>0.152***</t>
  </si>
  <si>
    <t>0.151***</t>
  </si>
  <si>
    <t>0.0599**</t>
  </si>
  <si>
    <t>0.0644**</t>
  </si>
  <si>
    <t>0.0239</t>
  </si>
  <si>
    <t>0.0567***</t>
  </si>
  <si>
    <t>0.0146</t>
  </si>
  <si>
    <t>0.0156</t>
  </si>
  <si>
    <t>0.0481***</t>
  </si>
  <si>
    <t>0.0538***</t>
  </si>
  <si>
    <t>(0.0569)</t>
  </si>
  <si>
    <t>(0.0441)</t>
  </si>
  <si>
    <t>(0.0273)</t>
  </si>
  <si>
    <t>(0.0260)</t>
  </si>
  <si>
    <t>(0.0183)</t>
  </si>
  <si>
    <t>(0.0169)</t>
  </si>
  <si>
    <t>(0.0218)</t>
  </si>
  <si>
    <t>(0.0193)</t>
  </si>
  <si>
    <t>(0.0178)</t>
  </si>
  <si>
    <t>(0.0136)</t>
  </si>
  <si>
    <t>Related partner  × ln(Ex. Rate)</t>
  </si>
  <si>
    <t>0.0201</t>
  </si>
  <si>
    <t>0.00790</t>
  </si>
  <si>
    <t>0.00816</t>
  </si>
  <si>
    <t>0.0135</t>
  </si>
  <si>
    <t>0.0110</t>
  </si>
  <si>
    <t>0.00215</t>
  </si>
  <si>
    <t>-0.00812*</t>
  </si>
  <si>
    <t>0.00525</t>
  </si>
  <si>
    <t>0.00522</t>
  </si>
  <si>
    <t>-0.00545</t>
  </si>
  <si>
    <t>-0.00886**</t>
  </si>
  <si>
    <t>(0.0201)</t>
  </si>
  <si>
    <t>(0.0159)</t>
  </si>
  <si>
    <t>(0.0160)</t>
  </si>
  <si>
    <t>(0.00875)</t>
  </si>
  <si>
    <t>(0.00826)</t>
  </si>
  <si>
    <t>(0.00542)</t>
  </si>
  <si>
    <t>(0.00452)</t>
  </si>
  <si>
    <t>(0.00663)</t>
  </si>
  <si>
    <t>(0.00586)</t>
  </si>
  <si>
    <t>(0.00482)</t>
  </si>
  <si>
    <t>(0.00365)</t>
  </si>
  <si>
    <t>Related partner  × ln(GDP pr. cap.)</t>
  </si>
  <si>
    <t>-0.176***</t>
  </si>
  <si>
    <t>-0.0931*</t>
  </si>
  <si>
    <t>-0.0921*</t>
  </si>
  <si>
    <t>-0.0569*</t>
  </si>
  <si>
    <t>-0.0627**</t>
  </si>
  <si>
    <t>-0.0163</t>
  </si>
  <si>
    <t>-0.0430**</t>
  </si>
  <si>
    <t>-0.00519</t>
  </si>
  <si>
    <t>-0.00727</t>
  </si>
  <si>
    <t>-0.0333</t>
  </si>
  <si>
    <t>-0.0400**</t>
  </si>
  <si>
    <t>(0.0658)</t>
  </si>
  <si>
    <t>(0.0493)</t>
  </si>
  <si>
    <t>(0.0491)</t>
  </si>
  <si>
    <t>(0.0328)</t>
  </si>
  <si>
    <t>(0.0309)</t>
  </si>
  <si>
    <t>(0.0205)</t>
  </si>
  <si>
    <t>(0.0194)</t>
  </si>
  <si>
    <t>(0.0247)</t>
  </si>
  <si>
    <t>Related partner  × ln(Distance)</t>
  </si>
  <si>
    <t>0.178</t>
  </si>
  <si>
    <t>-0.0399</t>
  </si>
  <si>
    <t>-0.0441</t>
  </si>
  <si>
    <t>0.0954</t>
  </si>
  <si>
    <t>0.0925</t>
  </si>
  <si>
    <t>-0.0297</t>
  </si>
  <si>
    <t>-0.00601</t>
  </si>
  <si>
    <t>-0.0187</t>
  </si>
  <si>
    <t>-0.0195</t>
  </si>
  <si>
    <t>0.00365</t>
  </si>
  <si>
    <t>-0.0137</t>
  </si>
  <si>
    <t>(0.135)</t>
  </si>
  <si>
    <t>(0.105)</t>
  </si>
  <si>
    <t>(0.106)</t>
  </si>
  <si>
    <t>(0.0869)</t>
  </si>
  <si>
    <t>(0.0845)</t>
  </si>
  <si>
    <t>(0.0510)</t>
  </si>
  <si>
    <t>(0.0514)</t>
  </si>
  <si>
    <t>(0.0628)</t>
  </si>
  <si>
    <t>(0.0556)</t>
  </si>
  <si>
    <t>(0.0547)</t>
  </si>
  <si>
    <t>(0.0411)</t>
  </si>
  <si>
    <t>Macro economic controls</t>
  </si>
  <si>
    <t>-0.431***</t>
  </si>
  <si>
    <t>-0.402***</t>
  </si>
  <si>
    <t>-0.403***</t>
  </si>
  <si>
    <t>-0.162***</t>
  </si>
  <si>
    <t>-0.160***</t>
  </si>
  <si>
    <t>-0.135***</t>
  </si>
  <si>
    <t>41.01</t>
  </si>
  <si>
    <t>-0.136***</t>
  </si>
  <si>
    <t>(0.0636)</t>
  </si>
  <si>
    <t>(0.0549)</t>
  </si>
  <si>
    <t>(0.0548)</t>
  </si>
  <si>
    <t>(0.0290)</t>
  </si>
  <si>
    <t>(0.0293)</t>
  </si>
  <si>
    <t>(0.0217)</t>
  </si>
  <si>
    <t>(530,812)</t>
  </si>
  <si>
    <t>(0.0246)</t>
  </si>
  <si>
    <t>0.415***</t>
  </si>
  <si>
    <t>0.271***</t>
  </si>
  <si>
    <t>0.200***</t>
  </si>
  <si>
    <t>0.201***</t>
  </si>
  <si>
    <t>0.112***</t>
  </si>
  <si>
    <t>23.13</t>
  </si>
  <si>
    <t>0.111***</t>
  </si>
  <si>
    <t>(0.0554)</t>
  </si>
  <si>
    <t>(0.0386)</t>
  </si>
  <si>
    <t>(0.0387)</t>
  </si>
  <si>
    <t>(0.0249)</t>
  </si>
  <si>
    <t>(0.0242)</t>
  </si>
  <si>
    <t>(0.0154)</t>
  </si>
  <si>
    <t>(191,559)</t>
  </si>
  <si>
    <t>(0.0180)</t>
  </si>
  <si>
    <t>-0.519***</t>
  </si>
  <si>
    <t>-0.377***</t>
  </si>
  <si>
    <t>-0.234***</t>
  </si>
  <si>
    <t>-0.158***</t>
  </si>
  <si>
    <t>-2.929</t>
  </si>
  <si>
    <t>-0.157***</t>
  </si>
  <si>
    <t>(0.0486)</t>
  </si>
  <si>
    <t>(0.0391)</t>
  </si>
  <si>
    <t>(0.0390)</t>
  </si>
  <si>
    <t>(0.0221)</t>
  </si>
  <si>
    <t>(0.0214)</t>
  </si>
  <si>
    <t>(0.0153)</t>
  </si>
  <si>
    <t>(143,162)</t>
  </si>
  <si>
    <t>(0.0179)</t>
  </si>
  <si>
    <t>(0.0158)</t>
  </si>
  <si>
    <t>-0.0466***</t>
  </si>
  <si>
    <t>-0.0576***</t>
  </si>
  <si>
    <t>-0.0574***</t>
  </si>
  <si>
    <t>-0.0293***</t>
  </si>
  <si>
    <t>-0.0278***</t>
  </si>
  <si>
    <t>-0.0211***</t>
  </si>
  <si>
    <t>-7.617</t>
  </si>
  <si>
    <t>-0.0216***</t>
  </si>
  <si>
    <t>(0.0138)</t>
  </si>
  <si>
    <t>(0.00827)</t>
  </si>
  <si>
    <t>(0.00816)</t>
  </si>
  <si>
    <t>(0.00559)</t>
  </si>
  <si>
    <t>(79,868)</t>
  </si>
  <si>
    <t>(0.00639)</t>
  </si>
  <si>
    <t>(0.00566)</t>
  </si>
  <si>
    <t>0.245***</t>
  </si>
  <si>
    <t>0.285***</t>
  </si>
  <si>
    <t>0.158***</t>
  </si>
  <si>
    <t>0.146***</t>
  </si>
  <si>
    <t>0.165***</t>
  </si>
  <si>
    <t>-163.0</t>
  </si>
  <si>
    <t>0.166***</t>
  </si>
  <si>
    <t>(0.0648)</t>
  </si>
  <si>
    <t>(0.0451)</t>
  </si>
  <si>
    <t>(0.0449)</t>
  </si>
  <si>
    <t>(0.0362)</t>
  </si>
  <si>
    <t>(0.0361)</t>
  </si>
  <si>
    <t>(0.0250)</t>
  </si>
  <si>
    <t>(607,844)</t>
  </si>
  <si>
    <t>(0.0289)</t>
  </si>
  <si>
    <t>Firm controls</t>
  </si>
  <si>
    <t>-0.140***</t>
  </si>
  <si>
    <t>-0.0680***</t>
  </si>
  <si>
    <t>-0.0682***</t>
  </si>
  <si>
    <t>0.0195*</t>
  </si>
  <si>
    <t>0.0170*</t>
  </si>
  <si>
    <t>0.0177**</t>
  </si>
  <si>
    <t>0.0159**</t>
  </si>
  <si>
    <t>(0.00780)</t>
  </si>
  <si>
    <t>(0.00582)</t>
  </si>
  <si>
    <t>(0.00584)</t>
  </si>
  <si>
    <t>(0.0112)</t>
  </si>
  <si>
    <t>(0.00941)</t>
  </si>
  <si>
    <t>(0.00809)</t>
  </si>
  <si>
    <t>(0.00765)</t>
  </si>
  <si>
    <t>Log(Wage bill)</t>
  </si>
  <si>
    <t>0.207***</t>
  </si>
  <si>
    <t>0.121***</t>
  </si>
  <si>
    <t>-0.000382</t>
  </si>
  <si>
    <t>-0.00297</t>
  </si>
  <si>
    <t>-0.00210</t>
  </si>
  <si>
    <t>-0.00206</t>
  </si>
  <si>
    <t>(0.0109)</t>
  </si>
  <si>
    <t>(0.00912)</t>
  </si>
  <si>
    <t>(0.00918)</t>
  </si>
  <si>
    <t>(0.00668)</t>
  </si>
  <si>
    <t>(0.00636)</t>
  </si>
  <si>
    <t>(0.00565)</t>
  </si>
  <si>
    <t>Table A4b: Basic results (full regression results)</t>
  </si>
  <si>
    <t>0.255***</t>
  </si>
  <si>
    <t>0.167***</t>
  </si>
  <si>
    <t>0.0666**</t>
  </si>
  <si>
    <t>0.0705***</t>
  </si>
  <si>
    <t>0.0511**</t>
  </si>
  <si>
    <t>0.0593***</t>
  </si>
  <si>
    <t>0.0514**</t>
  </si>
  <si>
    <t>0.0572***</t>
  </si>
  <si>
    <t>(0.056)</t>
  </si>
  <si>
    <t>(0.0476)</t>
  </si>
  <si>
    <t>(0.0286)</t>
  </si>
  <si>
    <t>(0.0268)</t>
  </si>
  <si>
    <t>(0.0245)</t>
  </si>
  <si>
    <t>(0.0231)</t>
  </si>
  <si>
    <t>(0.02)</t>
  </si>
  <si>
    <t>(0.016)</t>
  </si>
  <si>
    <t>-0.00959**</t>
  </si>
  <si>
    <t>(-0.0187)</t>
  </si>
  <si>
    <t>(-0.0152)</t>
  </si>
  <si>
    <t>(-0.0153)</t>
  </si>
  <si>
    <t>(-0.00877)</t>
  </si>
  <si>
    <t>(-0.00825)</t>
  </si>
  <si>
    <t>(-0.00664)</t>
  </si>
  <si>
    <t>(-0.00478)</t>
  </si>
  <si>
    <t>(-0.00648)</t>
  </si>
  <si>
    <t>(-0.00573)</t>
  </si>
  <si>
    <t>(-0.00506)</t>
  </si>
  <si>
    <t>(-0.00409)</t>
  </si>
  <si>
    <t>-0.165**</t>
  </si>
  <si>
    <t>-0.0599*</t>
  </si>
  <si>
    <t>-0.0647***</t>
  </si>
  <si>
    <t>-0.0478**</t>
  </si>
  <si>
    <t>-0.0391*</t>
  </si>
  <si>
    <t>-0.0444**</t>
  </si>
  <si>
    <t>(0.0674)</t>
  </si>
  <si>
    <t>(0.0562)</t>
  </si>
  <si>
    <t>(0.0353)</t>
  </si>
  <si>
    <t>(0.025)</t>
  </si>
  <si>
    <t>(0.0227)</t>
  </si>
  <si>
    <t>(0.027)</t>
  </si>
  <si>
    <t>(0.0239)</t>
  </si>
  <si>
    <t>0.296*</t>
  </si>
  <si>
    <t>0.154*</t>
  </si>
  <si>
    <t>(0.158)</t>
  </si>
  <si>
    <t>(0.132)</t>
  </si>
  <si>
    <t>(0.131)</t>
  </si>
  <si>
    <t>(0.0936)</t>
  </si>
  <si>
    <t>(0.0846)</t>
  </si>
  <si>
    <t>(0.0573)</t>
  </si>
  <si>
    <t>(0.0644)</t>
  </si>
  <si>
    <t>(0.073)</t>
  </si>
  <si>
    <t>(0.0647)</t>
  </si>
  <si>
    <t>(0.0673)</t>
  </si>
  <si>
    <r>
      <t>Tax differential (τ -τ</t>
    </r>
    <r>
      <rPr>
        <vertAlign val="subscript"/>
        <sz val="9"/>
        <rFont val="LM Roman 12"/>
        <family val="3"/>
      </rPr>
      <t>it</t>
    </r>
    <r>
      <rPr>
        <sz val="9"/>
        <rFont val="LM Roman 12"/>
        <family val="3"/>
      </rPr>
      <t>)</t>
    </r>
  </si>
  <si>
    <t>-3.103***</t>
  </si>
  <si>
    <t>-2.847***</t>
  </si>
  <si>
    <t>-2.852***</t>
  </si>
  <si>
    <t>-1.098***</t>
  </si>
  <si>
    <t>-1.076***</t>
  </si>
  <si>
    <t>-1.047***</t>
  </si>
  <si>
    <t>-1.049***</t>
  </si>
  <si>
    <t>(0.579)</t>
  </si>
  <si>
    <t>(0.505)</t>
  </si>
  <si>
    <t>(0.274)</t>
  </si>
  <si>
    <t>(0.275)</t>
  </si>
  <si>
    <t>(0.224)</t>
  </si>
  <si>
    <t>(0.198)</t>
  </si>
  <si>
    <t>0.404***</t>
  </si>
  <si>
    <t>0.260***</t>
  </si>
  <si>
    <t>0.204***</t>
  </si>
  <si>
    <t>0.206***</t>
  </si>
  <si>
    <t>0.156***</t>
  </si>
  <si>
    <t>0.100***</t>
  </si>
  <si>
    <t>(0.0609)</t>
  </si>
  <si>
    <t>(0.0497)</t>
  </si>
  <si>
    <t>(0.0281)</t>
  </si>
  <si>
    <t>(0.0226)</t>
  </si>
  <si>
    <t>(72236)</t>
  </si>
  <si>
    <t>(0.0215)</t>
  </si>
  <si>
    <t>-0.533***</t>
  </si>
  <si>
    <t>-0.395***</t>
  </si>
  <si>
    <t>-0.246***</t>
  </si>
  <si>
    <t>-0.184***</t>
  </si>
  <si>
    <t>-0.159***</t>
  </si>
  <si>
    <t>(0.0509)</t>
  </si>
  <si>
    <t>(0.0462)</t>
  </si>
  <si>
    <t>(0.0461)</t>
  </si>
  <si>
    <t>(0.0236)</t>
  </si>
  <si>
    <t>(0.0238)</t>
  </si>
  <si>
    <t>(71291)</t>
  </si>
  <si>
    <t>(0.0196)</t>
  </si>
  <si>
    <t>(0.0173)</t>
  </si>
  <si>
    <t>-0.0467***</t>
  </si>
  <si>
    <t>-0.0639***</t>
  </si>
  <si>
    <t>-0.0638***</t>
  </si>
  <si>
    <t>-0.0299***</t>
  </si>
  <si>
    <t>-0.0283***</t>
  </si>
  <si>
    <t>-0.0235***</t>
  </si>
  <si>
    <t>(0.0146)</t>
  </si>
  <si>
    <t>(0.0124)</t>
  </si>
  <si>
    <t>(0.0078)</t>
  </si>
  <si>
    <t>(0.00771)</t>
  </si>
  <si>
    <t>(0.00676)</t>
  </si>
  <si>
    <t>(62606)</t>
  </si>
  <si>
    <t>(0.00585)</t>
  </si>
  <si>
    <t>(0.00518)</t>
  </si>
  <si>
    <t>0.191***</t>
  </si>
  <si>
    <t>0.257***</t>
  </si>
  <si>
    <t>0.132***</t>
  </si>
  <si>
    <t>0.119***</t>
  </si>
  <si>
    <t>0.122***</t>
  </si>
  <si>
    <t>0.168***</t>
  </si>
  <si>
    <t>(0.065)</t>
  </si>
  <si>
    <t>(0.0537)</t>
  </si>
  <si>
    <t>(0.0349)</t>
  </si>
  <si>
    <t>(0.0343)</t>
  </si>
  <si>
    <t>(283208)</t>
  </si>
  <si>
    <t>(0.0307)</t>
  </si>
  <si>
    <t>(0.0269)</t>
  </si>
  <si>
    <t>-0.134***</t>
  </si>
  <si>
    <t>-0.0676***</t>
  </si>
  <si>
    <t>-0.0678***</t>
  </si>
  <si>
    <t>0.0189*</t>
  </si>
  <si>
    <t>0.0164*</t>
  </si>
  <si>
    <t>0.0175**</t>
  </si>
  <si>
    <t>0.0160**</t>
  </si>
  <si>
    <t>(-0.00749)</t>
  </si>
  <si>
    <t>(-0.00567)</t>
  </si>
  <si>
    <t>(-0.00569)</t>
  </si>
  <si>
    <t>(-0.0113)</t>
  </si>
  <si>
    <t>(-0.0095)</t>
  </si>
  <si>
    <t>(-0.00814)</t>
  </si>
  <si>
    <t>(-0.00768)</t>
  </si>
  <si>
    <t>0.197***</t>
  </si>
  <si>
    <t>(-0.0112)</t>
  </si>
  <si>
    <t>(-0.00928)</t>
  </si>
  <si>
    <t>(-0.00933)</t>
  </si>
  <si>
    <t>(-0.00681)</t>
  </si>
  <si>
    <t>(-0.00652)</t>
  </si>
  <si>
    <t>(-0.0058)</t>
  </si>
  <si>
    <t>(-0.00562)</t>
  </si>
  <si>
    <t xml:space="preserve">Table A4c: Basic results with matching using the customs value </t>
  </si>
  <si>
    <t>0.259***</t>
  </si>
  <si>
    <t>0.247***</t>
  </si>
  <si>
    <t>0.241***</t>
  </si>
  <si>
    <t>0.108***</t>
  </si>
  <si>
    <t>0.0753***</t>
  </si>
  <si>
    <t>0.0746***</t>
  </si>
  <si>
    <t>0.0785**</t>
  </si>
  <si>
    <t>0.0794***</t>
  </si>
  <si>
    <t>0.0787***</t>
  </si>
  <si>
    <t>0.0764***</t>
  </si>
  <si>
    <t>0.229***</t>
  </si>
  <si>
    <t>0.171***</t>
  </si>
  <si>
    <t>0.172***</t>
  </si>
  <si>
    <t>0.0856***</t>
  </si>
  <si>
    <t>0.0421*</t>
  </si>
  <si>
    <t>0.0744***</t>
  </si>
  <si>
    <t>0.0742***</t>
  </si>
  <si>
    <t>-0.190***</t>
  </si>
  <si>
    <t>-0.141***</t>
  </si>
  <si>
    <t>-0.0732*</t>
  </si>
  <si>
    <t>-0.0571**</t>
  </si>
  <si>
    <t>-0.0519**</t>
  </si>
  <si>
    <t>-0.0544**</t>
  </si>
  <si>
    <t>Low tax partner</t>
  </si>
  <si>
    <t>-0.353***</t>
  </si>
  <si>
    <t>-0.331***</t>
  </si>
  <si>
    <t>-0.330***</t>
  </si>
  <si>
    <t>-0.124***</t>
  </si>
  <si>
    <t>0.345***</t>
  </si>
  <si>
    <t>0.242***</t>
  </si>
  <si>
    <t>0.205***</t>
  </si>
  <si>
    <t>-0.328***</t>
  </si>
  <si>
    <t>-0.327***</t>
  </si>
  <si>
    <t>-0.237***</t>
  </si>
  <si>
    <t>-0.0365**</t>
  </si>
  <si>
    <t>-0.0481***</t>
  </si>
  <si>
    <t>-0.0478***</t>
  </si>
  <si>
    <t>-0.0229**</t>
  </si>
  <si>
    <t>-0.0174***</t>
  </si>
  <si>
    <t>-0.0177**</t>
  </si>
  <si>
    <t>-0.0176***</t>
  </si>
  <si>
    <t>0.243***</t>
  </si>
  <si>
    <t>0.268***</t>
  </si>
  <si>
    <t>0.267***</t>
  </si>
  <si>
    <t>0.153***</t>
  </si>
  <si>
    <t>0.161***</t>
  </si>
  <si>
    <t>0.159***</t>
  </si>
  <si>
    <t>-0.175***</t>
  </si>
  <si>
    <t>-0.0991***</t>
  </si>
  <si>
    <t>-0.101***</t>
  </si>
  <si>
    <t>0.0440***</t>
  </si>
  <si>
    <t>0.0459***</t>
  </si>
  <si>
    <t>0.0415***</t>
  </si>
  <si>
    <t>0.253***</t>
  </si>
  <si>
    <t>0.155***</t>
  </si>
  <si>
    <t>0.157***</t>
  </si>
  <si>
    <t>-0.0462**</t>
  </si>
  <si>
    <t>-0.0831***</t>
  </si>
  <si>
    <t>-0.0761***</t>
  </si>
  <si>
    <t>-0.0769***</t>
  </si>
  <si>
    <t>Table A4d: Basic results with MNEs only &amp; countrol for whether subsidiary is in country</t>
  </si>
  <si>
    <t>0.287***</t>
  </si>
  <si>
    <t>0.0722***</t>
  </si>
  <si>
    <t>0.0707***</t>
  </si>
  <si>
    <t>0.0685***</t>
  </si>
  <si>
    <t>0.0757***</t>
  </si>
  <si>
    <t>0.0814***</t>
  </si>
  <si>
    <t>0.239***</t>
  </si>
  <si>
    <t>0.0624*</t>
  </si>
  <si>
    <t>0.0631*</t>
  </si>
  <si>
    <t>0.0465*</t>
  </si>
  <si>
    <t>0.0496**</t>
  </si>
  <si>
    <t>0.0304*</t>
  </si>
  <si>
    <t>0.0238*</t>
  </si>
  <si>
    <t>-0.172***</t>
  </si>
  <si>
    <t>-0.0529*</t>
  </si>
  <si>
    <t>-0.0564**</t>
  </si>
  <si>
    <t>Non-related partner but subsidiary in country</t>
  </si>
  <si>
    <t>-0.000181***</t>
  </si>
  <si>
    <t>-0.000177***</t>
  </si>
  <si>
    <t>Subsidiary in country x low tax partner</t>
  </si>
  <si>
    <t>-0.000490***</t>
  </si>
  <si>
    <t>-0.000475***</t>
  </si>
  <si>
    <t>-0.000292***</t>
  </si>
  <si>
    <t>-0.000211***</t>
  </si>
  <si>
    <t>-0.000197**</t>
  </si>
  <si>
    <t>-0.000195**</t>
  </si>
  <si>
    <t>-0.000205***</t>
  </si>
  <si>
    <t>-0.000178***</t>
  </si>
  <si>
    <t>-0.433***</t>
  </si>
  <si>
    <t>-0.189***</t>
  </si>
  <si>
    <t>-0.105***</t>
  </si>
  <si>
    <t>-0.0701***</t>
  </si>
  <si>
    <t>-0.0705***</t>
  </si>
  <si>
    <t>0.416***</t>
  </si>
  <si>
    <t>0.210***</t>
  </si>
  <si>
    <t>0.208***</t>
  </si>
  <si>
    <t>0.131***</t>
  </si>
  <si>
    <t>0.116***</t>
  </si>
  <si>
    <t>0.115***</t>
  </si>
  <si>
    <t>-0.520***</t>
  </si>
  <si>
    <t>-0.314***</t>
  </si>
  <si>
    <t>-0.315***</t>
  </si>
  <si>
    <t>-0.226***</t>
  </si>
  <si>
    <t>-0.224***</t>
  </si>
  <si>
    <t>-0.152***</t>
  </si>
  <si>
    <t>-0.153***</t>
  </si>
  <si>
    <t>-0.0465***</t>
  </si>
  <si>
    <t>-0.0397***</t>
  </si>
  <si>
    <t>-0.0392***</t>
  </si>
  <si>
    <t>-0.0169**</t>
  </si>
  <si>
    <t>-0.0164**</t>
  </si>
  <si>
    <t>-0.0171***</t>
  </si>
  <si>
    <t>-0.0167***</t>
  </si>
  <si>
    <t>-0.0166***</t>
  </si>
  <si>
    <t>0.194***</t>
  </si>
  <si>
    <t>0.190***</t>
  </si>
  <si>
    <t>0.135***</t>
  </si>
  <si>
    <t>0.139***</t>
  </si>
  <si>
    <t>-0.0564***</t>
  </si>
  <si>
    <t>-0.0580***</t>
  </si>
  <si>
    <t>0.0261*</t>
  </si>
  <si>
    <t>0.0285*</t>
  </si>
  <si>
    <t>0.103***</t>
  </si>
  <si>
    <t>Literature review</t>
  </si>
  <si>
    <t>Literature review compiled using only estimates where all firms and products are included</t>
  </si>
  <si>
    <t>Rank</t>
  </si>
  <si>
    <t>Study</t>
  </si>
  <si>
    <t>Semi-elasticity</t>
  </si>
  <si>
    <t>s.d.</t>
  </si>
  <si>
    <t>1.96*sd</t>
  </si>
  <si>
    <t>Study average</t>
  </si>
  <si>
    <t xml:space="preserve">Effective tax rates </t>
  </si>
  <si>
    <t>Product-fixed effects</t>
  </si>
  <si>
    <t>Firm-fixed effects</t>
  </si>
  <si>
    <t>Country-fixed effects</t>
  </si>
  <si>
    <t>Low-tax only</t>
  </si>
  <si>
    <t>High tax only</t>
  </si>
  <si>
    <t>MNE only</t>
  </si>
  <si>
    <t>Differentiated goods</t>
  </si>
  <si>
    <t>Table</t>
  </si>
  <si>
    <t>Column</t>
  </si>
  <si>
    <t>x</t>
  </si>
  <si>
    <t>Clausing 2003</t>
  </si>
  <si>
    <t>Cristea and Nguyen 2016</t>
  </si>
  <si>
    <t>Cristea and Nguyen 2017</t>
  </si>
  <si>
    <t>Cristea and Nguyen 2018</t>
  </si>
  <si>
    <t>Cristea and Nguyen 2019</t>
  </si>
  <si>
    <t>Cristea and Nguyen 2020</t>
  </si>
  <si>
    <t>Cristea and Nguyen 2021</t>
  </si>
  <si>
    <t>Cristea and Nguyen 2022</t>
  </si>
  <si>
    <t>Cristea and Nguyen 2023</t>
  </si>
  <si>
    <t>Cristea and Nguyen 2024</t>
  </si>
  <si>
    <t>Cristea and Nguyen 2025</t>
  </si>
  <si>
    <t>Cristea and Nguyen 2026</t>
  </si>
  <si>
    <t>Davies et al. 2018</t>
  </si>
  <si>
    <t>Davies et al. 2019</t>
  </si>
  <si>
    <t>Liu et al 2018</t>
  </si>
  <si>
    <t>Main tables &amp; figures</t>
  </si>
  <si>
    <t>product-year</t>
  </si>
  <si>
    <t>demeaned</t>
  </si>
  <si>
    <t>no</t>
  </si>
  <si>
    <t xml:space="preserve"> product</t>
  </si>
  <si>
    <t>firm</t>
  </si>
  <si>
    <t xml:space="preserve"> firm-year</t>
  </si>
  <si>
    <t xml:space="preserve"> firm-year product-country</t>
  </si>
  <si>
    <t xml:space="preserve"> firm-year country-year product-country product-year</t>
  </si>
  <si>
    <t xml:space="preserve"> product-firm</t>
  </si>
  <si>
    <t xml:space="preserve"> product-firm product-year</t>
  </si>
  <si>
    <t xml:space="preserve"> product-firm product-year countryyear</t>
  </si>
  <si>
    <t xml:space="preserve"> product-firm product-year country-year firm-year</t>
  </si>
  <si>
    <t xml:space="preserve"> product-firm product-year product-country country-year firm-year  </t>
  </si>
  <si>
    <t>firm-year</t>
  </si>
  <si>
    <t>product-country</t>
  </si>
  <si>
    <t>Conf</t>
  </si>
  <si>
    <t>sd</t>
  </si>
  <si>
    <t>semi ela.</t>
  </si>
  <si>
    <t>Panel B: Impact of transacting with related low-tax partner on deviation from arm's-length price</t>
  </si>
  <si>
    <t>Appendix</t>
  </si>
  <si>
    <t>Figure 9b: Reported semi-elasticities in prior research (studies with firm and product fixed effects)</t>
  </si>
  <si>
    <t>Figure 9a: Reported semi-elasticities in prior research (all semi-elasticities)</t>
  </si>
  <si>
    <t>Table of contents</t>
  </si>
  <si>
    <t>Romania</t>
  </si>
  <si>
    <t>Slovenia</t>
  </si>
  <si>
    <t>Ireland</t>
  </si>
  <si>
    <t>Hong Kong SAR China</t>
  </si>
  <si>
    <t>Finland</t>
  </si>
  <si>
    <t>Philippines</t>
  </si>
  <si>
    <t>Vietnam</t>
  </si>
  <si>
    <t>Israel</t>
  </si>
  <si>
    <t>Portugal</t>
  </si>
  <si>
    <t>United Arab Emirates</t>
  </si>
  <si>
    <t>Pakistan</t>
  </si>
  <si>
    <t>Singapore</t>
  </si>
  <si>
    <t>Hungary</t>
  </si>
  <si>
    <t>Indonesia</t>
  </si>
  <si>
    <t>Malaysia</t>
  </si>
  <si>
    <t>Slovakia</t>
  </si>
  <si>
    <t>Denmark</t>
  </si>
  <si>
    <t>Poland</t>
  </si>
  <si>
    <t>Canada</t>
  </si>
  <si>
    <t>Brazil</t>
  </si>
  <si>
    <t>Mexico</t>
  </si>
  <si>
    <t>Czech Republic</t>
  </si>
  <si>
    <t>Australia</t>
  </si>
  <si>
    <t>Botswana</t>
  </si>
  <si>
    <t>Belgium</t>
  </si>
  <si>
    <t>Namibia</t>
  </si>
  <si>
    <t>Austria</t>
  </si>
  <si>
    <t>Netherlands</t>
  </si>
  <si>
    <t>Sweden</t>
  </si>
  <si>
    <t>Switzerland</t>
  </si>
  <si>
    <t>Taiwan</t>
  </si>
  <si>
    <t>Turkey</t>
  </si>
  <si>
    <t>Korea Rep.</t>
  </si>
  <si>
    <t>Spain</t>
  </si>
  <si>
    <t>Thailand</t>
  </si>
  <si>
    <t>Japan</t>
  </si>
  <si>
    <t>France</t>
  </si>
  <si>
    <t>India</t>
  </si>
  <si>
    <t>Italy</t>
  </si>
  <si>
    <t>United Kingdom</t>
  </si>
  <si>
    <t>Germany</t>
  </si>
  <si>
    <t>United States</t>
  </si>
  <si>
    <t>China</t>
  </si>
  <si>
    <t>Freq.</t>
  </si>
  <si>
    <t>Corp. tax rate</t>
  </si>
  <si>
    <t>Unrelated imports</t>
  </si>
  <si>
    <t>Appendix Table A1: Imports by country</t>
  </si>
  <si>
    <t>Table A1: Imports by country</t>
  </si>
  <si>
    <t>Hong Kong</t>
  </si>
  <si>
    <t>UAE</t>
  </si>
  <si>
    <t>Average (weighted by study): 1.2</t>
  </si>
  <si>
    <t>Average (weighted by study): 0.4</t>
  </si>
  <si>
    <t>Flaaen 2017</t>
  </si>
  <si>
    <t>Source: Author's calculations using SARS (n.d), KPMG (n.d.) and World Bank (n.d.)</t>
  </si>
  <si>
    <t>Note: The table shows the distribution of South African imports of goods by origin countries for the years 2011-2015. Related denotes a transaction that is intra-firm (controlled), i.e. trade between affiliates of the same MNE. Corp. tax rate denotes the average statutory corporate tax rate.</t>
  </si>
  <si>
    <r>
      <t>Low tax partner (τ-τ</t>
    </r>
    <r>
      <rPr>
        <vertAlign val="subscript"/>
        <sz val="9"/>
        <rFont val="Arial"/>
        <family val="2"/>
      </rPr>
      <t>it</t>
    </r>
    <r>
      <rPr>
        <sz val="9"/>
        <rFont val="Arial"/>
        <family val="2"/>
      </rPr>
      <t>&gt;0)</t>
    </r>
  </si>
  <si>
    <r>
      <t xml:space="preserve">Note: The table explores the effect of the trading partner (import origin country's) corporate tax rate on the import price in related trades (between affiliates) relative to the effect on domestic and unaffiliated firms. The sample period is 2011-2015. A unit of observation is a firm-relation-origin-product-time quintuble. The dependent variable is the </t>
    </r>
    <r>
      <rPr>
        <i/>
        <sz val="9"/>
        <color rgb="FF000000"/>
        <rFont val="Arial"/>
        <family val="2"/>
      </rPr>
      <t xml:space="preserve">Log(Unit Value). </t>
    </r>
    <r>
      <rPr>
        <sz val="9"/>
        <color rgb="FF000000"/>
        <rFont val="Arial"/>
        <family val="2"/>
      </rPr>
      <t>The product is defined by HS8 codes. "Low tax partner" is a dummy variable indicating whether the trading partner (import origin) country's corporate tax rate is below the South African corporate tax rate of 28 percent. Related party is a dummy variable indicating an internal (controlled) trade between affiliates of the same MNE. *** p&lt;0.01, ** p&lt;0.05, * p&lt;0.1. Standard errors clustered at the country-year level.</t>
    </r>
  </si>
  <si>
    <t>Table A2a: Basic results (full regression results)</t>
  </si>
  <si>
    <t>Table A2b: Basic results (full regression results)</t>
  </si>
  <si>
    <t xml:space="preserve">Table A2c: Basic results with matching using the customs value </t>
  </si>
  <si>
    <t>Table A2d: Basic results with MNEs only &amp; control for whether subsidiary is in country</t>
  </si>
  <si>
    <t>Cristea &amp; Nguyen 2014</t>
  </si>
  <si>
    <t>Source: Author’s own literature review (see online appendix)</t>
  </si>
  <si>
    <t>0%-20%</t>
  </si>
  <si>
    <t>21-24%</t>
  </si>
  <si>
    <t>&gt;35%</t>
  </si>
  <si>
    <t>25-27%</t>
  </si>
  <si>
    <t>28-35%</t>
  </si>
  <si>
    <t>2012 (reform year)</t>
  </si>
  <si>
    <t>VARIABLES</t>
  </si>
  <si>
    <t>lnprice1</t>
  </si>
  <si>
    <t>Partydum_tax</t>
  </si>
  <si>
    <t>-4.016***</t>
  </si>
  <si>
    <t>(0.738)</t>
  </si>
  <si>
    <t>Partydum_taxsq</t>
  </si>
  <si>
    <t>5.960***</t>
  </si>
  <si>
    <t>(1.247)</t>
  </si>
  <si>
    <t>CComb_Partydum_comb_lnpop</t>
  </si>
  <si>
    <t>0.0702***</t>
  </si>
  <si>
    <t>(0.0156)</t>
  </si>
  <si>
    <t>CComb_Partydum_comb_lnxr</t>
  </si>
  <si>
    <t>-0.0110***</t>
  </si>
  <si>
    <t>(0.00424)</t>
  </si>
  <si>
    <t>CComb_Partydum_comb_lngdpc</t>
  </si>
  <si>
    <t>-0.0517***</t>
  </si>
  <si>
    <t>CComb_Partydum_lndist</t>
  </si>
  <si>
    <t>0.0521</t>
  </si>
  <si>
    <t>(0.0505)</t>
  </si>
  <si>
    <t>comb_lngdpc</t>
  </si>
  <si>
    <t>comb_lnpop</t>
  </si>
  <si>
    <t>comb_lnxr</t>
  </si>
  <si>
    <t>comb_lndist</t>
  </si>
  <si>
    <t>lnrout</t>
  </si>
  <si>
    <t>lnwage</t>
  </si>
  <si>
    <t>2012.year</t>
  </si>
  <si>
    <t>2013.year</t>
  </si>
  <si>
    <t>2014.year</t>
  </si>
  <si>
    <t>2015.year</t>
  </si>
  <si>
    <t>2012o.year</t>
  </si>
  <si>
    <t>-</t>
  </si>
  <si>
    <t>2013o.year</t>
  </si>
  <si>
    <t>2014o.year</t>
  </si>
  <si>
    <t>2015o.year</t>
  </si>
  <si>
    <t>o.lnrout</t>
  </si>
  <si>
    <t>o.lnwage</t>
  </si>
  <si>
    <t>o.comb_lngdpc</t>
  </si>
  <si>
    <t>o.comb_lnpop</t>
  </si>
  <si>
    <t>o.comb_lnxr</t>
  </si>
  <si>
    <t>o.comb_lndist</t>
  </si>
  <si>
    <t>Constant</t>
  </si>
  <si>
    <t>5.637***</t>
  </si>
  <si>
    <t>(0.168)</t>
  </si>
  <si>
    <t>(0.000242)</t>
  </si>
  <si>
    <t>3,184,633</t>
  </si>
  <si>
    <t>Robust standard errors in parentheses</t>
  </si>
  <si>
    <t>*** p&lt;0.01, ** p&lt;0.05, * p&lt;0.1</t>
  </si>
  <si>
    <t>Tax differential</t>
  </si>
  <si>
    <t>0.828</t>
  </si>
  <si>
    <t>888,254</t>
  </si>
  <si>
    <t>2,923,433</t>
  </si>
  <si>
    <t>(0.0967)</t>
  </si>
  <si>
    <t>(0.125)</t>
  </si>
  <si>
    <t>(0.0398)</t>
  </si>
  <si>
    <t>(0.0828)</t>
  </si>
  <si>
    <t>0.115</t>
  </si>
  <si>
    <t>(0.176)</t>
  </si>
  <si>
    <t>(0.240)</t>
  </si>
  <si>
    <t>(0.177)</t>
  </si>
  <si>
    <t>(0.186)</t>
  </si>
  <si>
    <t>(0.228)</t>
  </si>
  <si>
    <t>(0.260)</t>
  </si>
  <si>
    <t>World</t>
  </si>
  <si>
    <t>Not Specified (including Confidential)</t>
  </si>
  <si>
    <t>Zimbabwe</t>
  </si>
  <si>
    <t>Zambia</t>
  </si>
  <si>
    <t>Yemen, Republic of</t>
  </si>
  <si>
    <t>Western Sahara</t>
  </si>
  <si>
    <t>West Bank and Gaza</t>
  </si>
  <si>
    <t>Wallis and Futuna</t>
  </si>
  <si>
    <t>Virgin Islands, British</t>
  </si>
  <si>
    <t>Venezuela, República Bolivariana de</t>
  </si>
  <si>
    <t>Vatican</t>
  </si>
  <si>
    <t>Vanuatu</t>
  </si>
  <si>
    <t>Uzbekistan</t>
  </si>
  <si>
    <t>US Virgin Islands</t>
  </si>
  <si>
    <t>US Pacific Islands</t>
  </si>
  <si>
    <t>Uruguay</t>
  </si>
  <si>
    <t>Ukraine</t>
  </si>
  <si>
    <t>Uganda</t>
  </si>
  <si>
    <t>Tuvalu</t>
  </si>
  <si>
    <t>Turks and Caicos Islands</t>
  </si>
  <si>
    <t>Turkmenistan</t>
  </si>
  <si>
    <t>Tunisia</t>
  </si>
  <si>
    <t>Trinidad and Tobago</t>
  </si>
  <si>
    <t>Tonga</t>
  </si>
  <si>
    <t>Tokelau Islands</t>
  </si>
  <si>
    <t>Togo</t>
  </si>
  <si>
    <t>Timor-Leste, Dem. Rep. of</t>
  </si>
  <si>
    <t>Tanzania</t>
  </si>
  <si>
    <t>Tajikistan</t>
  </si>
  <si>
    <t>Syrian Arab Republic</t>
  </si>
  <si>
    <t>Suriname</t>
  </si>
  <si>
    <t>Sudan</t>
  </si>
  <si>
    <t>St. Vincent and the Grenadines</t>
  </si>
  <si>
    <t>Swaziland</t>
  </si>
  <si>
    <t>St. Lucia</t>
  </si>
  <si>
    <t>St. Kitts and Nevis</t>
  </si>
  <si>
    <t>Sri Lanka</t>
  </si>
  <si>
    <t>South Sudan</t>
  </si>
  <si>
    <t>South Georgia and Sandwich Islands</t>
  </si>
  <si>
    <t>South Africa</t>
  </si>
  <si>
    <t>Somalia</t>
  </si>
  <si>
    <t>Solomon Islands</t>
  </si>
  <si>
    <t>Slovak Republic</t>
  </si>
  <si>
    <t>Sint Maarten</t>
  </si>
  <si>
    <t>Sierra Leone</t>
  </si>
  <si>
    <t>Seychelles</t>
  </si>
  <si>
    <t>Serbia, Republic of</t>
  </si>
  <si>
    <t>Senegal</t>
  </si>
  <si>
    <t>Saudi Arabia</t>
  </si>
  <si>
    <t>Sao Tome and Principe</t>
  </si>
  <si>
    <t>San Marino</t>
  </si>
  <si>
    <t>Samoa</t>
  </si>
  <si>
    <t>Saint Pierre and Miquelon</t>
  </si>
  <si>
    <t>Saint Helena</t>
  </si>
  <si>
    <t>Rwanda</t>
  </si>
  <si>
    <t>Russian Federation</t>
  </si>
  <si>
    <t>Reunion</t>
  </si>
  <si>
    <t>Qatar</t>
  </si>
  <si>
    <t>Puerto Rico</t>
  </si>
  <si>
    <t>Pitcairn Islands</t>
  </si>
  <si>
    <t>Peru</t>
  </si>
  <si>
    <t>Paraguay</t>
  </si>
  <si>
    <t>Papua New Guinea</t>
  </si>
  <si>
    <t>Panama</t>
  </si>
  <si>
    <t>Palau</t>
  </si>
  <si>
    <t>Oman</t>
  </si>
  <si>
    <t>Norway</t>
  </si>
  <si>
    <t>Northern Mariana Isl</t>
  </si>
  <si>
    <t>North Macedonia, Republic of</t>
  </si>
  <si>
    <t>Norfolk Island</t>
  </si>
  <si>
    <t>Niue</t>
  </si>
  <si>
    <t>Nigeria</t>
  </si>
  <si>
    <t>Niger</t>
  </si>
  <si>
    <t>Nicaragua</t>
  </si>
  <si>
    <t>New Zealand</t>
  </si>
  <si>
    <t>Netherlands Antilles</t>
  </si>
  <si>
    <t>Nepal</t>
  </si>
  <si>
    <t>Nauru</t>
  </si>
  <si>
    <t>Myanmar</t>
  </si>
  <si>
    <t>Mozambique</t>
  </si>
  <si>
    <t>Morocco</t>
  </si>
  <si>
    <t>Montserrat</t>
  </si>
  <si>
    <t>Montenegro</t>
  </si>
  <si>
    <t>Mongolia</t>
  </si>
  <si>
    <t>Monaco</t>
  </si>
  <si>
    <t>Moldova</t>
  </si>
  <si>
    <t>Micronesia, Federated States of</t>
  </si>
  <si>
    <t>Mayotte</t>
  </si>
  <si>
    <t>Mauritius</t>
  </si>
  <si>
    <t>Mauritania</t>
  </si>
  <si>
    <t>Martinique</t>
  </si>
  <si>
    <t>Marshall Islands, Republic of</t>
  </si>
  <si>
    <t>Malta</t>
  </si>
  <si>
    <t>Mali</t>
  </si>
  <si>
    <t>Maldives</t>
  </si>
  <si>
    <t>Malawi</t>
  </si>
  <si>
    <t>Madagascar</t>
  </si>
  <si>
    <t>Luxembourg</t>
  </si>
  <si>
    <t>Lithuania</t>
  </si>
  <si>
    <t>Liechtenstein</t>
  </si>
  <si>
    <t>Macedonia, FYR</t>
  </si>
  <si>
    <t>Libya</t>
  </si>
  <si>
    <t>Liberia</t>
  </si>
  <si>
    <t>Lesotho</t>
  </si>
  <si>
    <t>Lebanon</t>
  </si>
  <si>
    <t>Latvia</t>
  </si>
  <si>
    <t>Lao People's Democratic Republic</t>
  </si>
  <si>
    <t>Kyrgyz Republic</t>
  </si>
  <si>
    <t>Kuwait</t>
  </si>
  <si>
    <t>Total FDI</t>
  </si>
  <si>
    <t>Kosovo, Republic of</t>
  </si>
  <si>
    <t>Share worlds investment in rest of havens</t>
  </si>
  <si>
    <t>South Korea</t>
  </si>
  <si>
    <t>Share worlds investment in EU6</t>
  </si>
  <si>
    <t>Korea, Democratic People's Rep. of</t>
  </si>
  <si>
    <t>Share worlds investment in havens</t>
  </si>
  <si>
    <t>Kiribati</t>
  </si>
  <si>
    <t>Rest of havens investment</t>
  </si>
  <si>
    <t>Kenya</t>
  </si>
  <si>
    <t>EU6 investments</t>
  </si>
  <si>
    <t>Kazakhstan</t>
  </si>
  <si>
    <t>Total investments in Havens</t>
  </si>
  <si>
    <t>Jordan</t>
  </si>
  <si>
    <t>Jersey</t>
  </si>
  <si>
    <t>Jamaica</t>
  </si>
  <si>
    <t>Isle of Man</t>
  </si>
  <si>
    <t>Iraq</t>
  </si>
  <si>
    <t>Iran, Islamic Republic of</t>
  </si>
  <si>
    <t>Iceland</t>
  </si>
  <si>
    <t>Honduras</t>
  </si>
  <si>
    <t>Heard Island and McDonald Islands</t>
  </si>
  <si>
    <t>Haiti</t>
  </si>
  <si>
    <t>Guyana</t>
  </si>
  <si>
    <t>Guinea-Bissau</t>
  </si>
  <si>
    <t>Guinea</t>
  </si>
  <si>
    <t>Guiana, French</t>
  </si>
  <si>
    <t>Guernsey</t>
  </si>
  <si>
    <t>Guatemala</t>
  </si>
  <si>
    <t>Guam</t>
  </si>
  <si>
    <t>Guadeloupe</t>
  </si>
  <si>
    <t>Grenada</t>
  </si>
  <si>
    <t>Greenland</t>
  </si>
  <si>
    <t>Greece</t>
  </si>
  <si>
    <t>Gibraltar</t>
  </si>
  <si>
    <t>Ghana</t>
  </si>
  <si>
    <t>Georgia</t>
  </si>
  <si>
    <t>Gambia, The</t>
  </si>
  <si>
    <t>Gabon</t>
  </si>
  <si>
    <t>French Territories: New Caledonia</t>
  </si>
  <si>
    <t>French Territories: French Polynesia</t>
  </si>
  <si>
    <t>French Southern Territories</t>
  </si>
  <si>
    <t>Fiji</t>
  </si>
  <si>
    <t>Faroe Islands</t>
  </si>
  <si>
    <t>Falkland Islands</t>
  </si>
  <si>
    <t>Ethiopia</t>
  </si>
  <si>
    <t>Eswatini, Kingdom of</t>
  </si>
  <si>
    <t>Estonia</t>
  </si>
  <si>
    <t>Eritrea</t>
  </si>
  <si>
    <t>Equatorial Guinea</t>
  </si>
  <si>
    <t>El Salvador</t>
  </si>
  <si>
    <t>Egypt</t>
  </si>
  <si>
    <t>Ecuador</t>
  </si>
  <si>
    <t>Dominican Republic</t>
  </si>
  <si>
    <t>Dominica</t>
  </si>
  <si>
    <t>Djibouti</t>
  </si>
  <si>
    <t>Cyprus</t>
  </si>
  <si>
    <t>Curacao</t>
  </si>
  <si>
    <t>Cuba</t>
  </si>
  <si>
    <t>Croatia</t>
  </si>
  <si>
    <t>Cote d'Ivoire</t>
  </si>
  <si>
    <t>Costa Rica</t>
  </si>
  <si>
    <t>Cook Islands</t>
  </si>
  <si>
    <t>Congo, Republic of</t>
  </si>
  <si>
    <t>Congo, Democratic Republic of</t>
  </si>
  <si>
    <t>Comoros</t>
  </si>
  <si>
    <t>Colombia</t>
  </si>
  <si>
    <t>Cocos (Keeling) Islands</t>
  </si>
  <si>
    <t>Christmas Island</t>
  </si>
  <si>
    <t>Macao</t>
  </si>
  <si>
    <t>Chile</t>
  </si>
  <si>
    <t>Chad</t>
  </si>
  <si>
    <t>Central African Republic</t>
  </si>
  <si>
    <t>Cayman Islands</t>
  </si>
  <si>
    <t>Cameroon</t>
  </si>
  <si>
    <t>Cambodia</t>
  </si>
  <si>
    <t>Cabo Verde</t>
  </si>
  <si>
    <t>Burundi</t>
  </si>
  <si>
    <t>Burkina Faso</t>
  </si>
  <si>
    <t>Bulgaria</t>
  </si>
  <si>
    <t>Brunei Darussalam</t>
  </si>
  <si>
    <t>British Indian Ocean Territory</t>
  </si>
  <si>
    <t>Bouvet Island</t>
  </si>
  <si>
    <t>Bosnia and Herzegovina</t>
  </si>
  <si>
    <t>Bonaire, Sint Eustatius and Saba</t>
  </si>
  <si>
    <t>Bolivia</t>
  </si>
  <si>
    <t>Bhutan</t>
  </si>
  <si>
    <t>Bermuda</t>
  </si>
  <si>
    <t>Benin</t>
  </si>
  <si>
    <t>Belize</t>
  </si>
  <si>
    <t>Belarus</t>
  </si>
  <si>
    <t>Barbados</t>
  </si>
  <si>
    <t>Bangladesh</t>
  </si>
  <si>
    <t>Bahrain, Kingdom of</t>
  </si>
  <si>
    <t>Bahamas, The</t>
  </si>
  <si>
    <t>Azerbaijan, Republic of</t>
  </si>
  <si>
    <t>Aruba</t>
  </si>
  <si>
    <t>Armenia, Republic of</t>
  </si>
  <si>
    <t>Argentina</t>
  </si>
  <si>
    <t>Antigua and Barbuda</t>
  </si>
  <si>
    <t>Anguilla</t>
  </si>
  <si>
    <t>Angola</t>
  </si>
  <si>
    <t>Andorra</t>
  </si>
  <si>
    <t>American Samoa</t>
  </si>
  <si>
    <t>Algeria</t>
  </si>
  <si>
    <t>Albania</t>
  </si>
  <si>
    <t>Afghanistan, Islamic Republic of</t>
  </si>
  <si>
    <t>Inward Direct Investment Positions</t>
  </si>
  <si>
    <t>Outward Direct Investment Positions</t>
  </si>
  <si>
    <t>Investment in:</t>
  </si>
  <si>
    <t>Counterpart Economy</t>
  </si>
  <si>
    <t>Outward FDI (Ultimate counterpart)</t>
  </si>
  <si>
    <t>Inward FDI (Ultimate counterpart)</t>
  </si>
  <si>
    <t>Outward FDI (immediate counterpart)</t>
  </si>
  <si>
    <t>Inward FDI (immediate counterpart)</t>
  </si>
  <si>
    <t>CDIS</t>
  </si>
  <si>
    <t>Vertikalt (investment out)</t>
  </si>
  <si>
    <t>Related imports (# of transactions)</t>
  </si>
  <si>
    <t>Appendix Table A1b: Related imports by country versus FDI stocks</t>
  </si>
  <si>
    <t>Source: Author's calculations using SARS (n.d), IMF (n.d.) and Damgaard &amp; Elkjaer (2017)</t>
  </si>
  <si>
    <t>Note: The table shows the distribution of South African imports of goods by origin countries for the years 2011-2015. Related denotes a transaction that is intra-firm (controlled), i.e. trade between affiliates of the same MNE. Immediate FDI based on IMF CDIS for the year 2015. Ultimate FDI stocks based on estimates by Damgaard &amp; Elkjaer for the year 2015.</t>
  </si>
  <si>
    <t>(0.165)</t>
  </si>
  <si>
    <t>Related partner × wht dividends</t>
  </si>
  <si>
    <t>Related partner × wht interests</t>
  </si>
  <si>
    <t>Related partner × wht royalties</t>
  </si>
  <si>
    <t>(0.00532)</t>
  </si>
  <si>
    <t>(0.00204)</t>
  </si>
  <si>
    <t>(0.00238)</t>
  </si>
  <si>
    <t>0.637***</t>
  </si>
  <si>
    <t>2,447,185</t>
  </si>
  <si>
    <t>2,453,526</t>
  </si>
  <si>
    <t>0.694***</t>
  </si>
  <si>
    <t>0.713***</t>
  </si>
  <si>
    <t>0.701***</t>
  </si>
  <si>
    <t xml:space="preserve">Note: This table explores whether other tax incentives than the tax differential to the partner country may drive arm's-length deviations. This is done by re-estimating table 4a col. 12 but replacing the tax incentive by 1) "haven partner"; a dummy variable taking the value 1 whenever the partner country is listed as a tax haven in Hines (2010). 2) "Lossmaking"; a dummy variable taking the value one whenever the import firm is lossmaking. Finally, in column (3)-(6), I test the impact of the withholding tax rate of the immediate counterpart by interacting the related partner dummy with the respective rat. *** p&lt;0.01, ** p&lt;0.05, * p&lt;0.1. Standard errors clustered at the country-year level. </t>
  </si>
  <si>
    <t xml:space="preserve">Note: This table investigates heterogeneities in transfer mispricing by interacting the main effect from table 4a column 12 with different dummy variables. Column 1 reports the baseline result with no interactive terms. Column 2 interacts the main effect with a dummy variable taking the value one if the firm is reporting a loss and zero otherwise. Column 3 interacts the main effect with a dummy variable taking the value one if the good is classified as differentiated (using Bernard et al (2008) naïve classification) and zero otherwise. Column 4 interacts the main effect with a dummy variable taking the value one if the importing firm has above median sales and zero otherwise. Column 5 interacts the main effect with a dummy variable taking the value one if the importing firms royalty expenditures are above median and zero otherwise  Column 6 interacts the main effect with a dummy variable taking the value one if the partner country is a low or lower-middle income country and zero otherwise. Column 7 interacts the main effect with a dummy variable taking the value one if the parent country of the importing firm and zero otherwise. Column 8  restricts the sample to firms with above median sales.*** p&lt;0.01, ** p&lt;0.05, * p&lt;0.1. Standard errors clustered at the country-year level. </t>
  </si>
  <si>
    <t>-0.00346</t>
  </si>
  <si>
    <t>-0.00143</t>
  </si>
  <si>
    <t>lossmaking</t>
  </si>
  <si>
    <t>Trading with parent country</t>
  </si>
  <si>
    <t>Low/lower middle inc. partner</t>
  </si>
  <si>
    <t>High R&amp;D</t>
  </si>
  <si>
    <t>High leverage</t>
  </si>
  <si>
    <t>Differentiated good</t>
  </si>
  <si>
    <t>Liu et al forthcoming</t>
  </si>
  <si>
    <t>Data F8a: All regression results</t>
  </si>
  <si>
    <t>Data F8b: Only specifications with firm and product FE</t>
  </si>
  <si>
    <r>
      <t>Related partner  × (τ-τ</t>
    </r>
    <r>
      <rPr>
        <vertAlign val="subscript"/>
        <sz val="9"/>
        <rFont val="Garamond"/>
        <family val="1"/>
      </rPr>
      <t>it</t>
    </r>
    <r>
      <rPr>
        <sz val="9"/>
        <rFont val="Garamond"/>
        <family val="1"/>
      </rPr>
      <t>)</t>
    </r>
  </si>
  <si>
    <t>(0.31)</t>
  </si>
  <si>
    <t>0.571***</t>
  </si>
  <si>
    <t>0.479***</t>
  </si>
  <si>
    <t>0.455***</t>
  </si>
  <si>
    <t>0.863***</t>
  </si>
  <si>
    <t>0.790***</t>
  </si>
  <si>
    <t>0.209*</t>
  </si>
  <si>
    <t>0.278***</t>
  </si>
  <si>
    <t>Figure A5: Non-parametrically fitted response function for SA parents</t>
  </si>
  <si>
    <t>Table A1b: Imports by country cross-tabulated with FDI stocks</t>
  </si>
  <si>
    <t>Average corporate tax rate</t>
  </si>
  <si>
    <t>Corporate tax bins</t>
  </si>
  <si>
    <t>Coefficients</t>
  </si>
  <si>
    <t>Standard errors</t>
  </si>
  <si>
    <t>90% confidence band</t>
  </si>
  <si>
    <t>All firms</t>
  </si>
  <si>
    <t>Yearly</t>
  </si>
  <si>
    <t>SA headquartered only</t>
  </si>
  <si>
    <t>Figure 3: Related and unrelated average import prices across high and low-tax partners</t>
  </si>
  <si>
    <t>Figure 4: “Overpricing” of related low-tax imports within 10 largest product groups</t>
  </si>
  <si>
    <t>Figure 5a: %-difference to arm’s-length price when importing from a low-tax partner</t>
  </si>
  <si>
    <t>Figure 5b: Impact of tax differential to partner on %-difference to arm’s-length price</t>
  </si>
  <si>
    <t>Figure 6: %-difference to arm’s-length price across partner tax-rates (baseline tax=39%)</t>
  </si>
  <si>
    <t>Figure 7: Semi-elasticity across tax differentials (polynomic fit)</t>
  </si>
  <si>
    <t xml:space="preserve">Figure 8: Yearly %-difference to arm’s-length price across partner tax-rates (baseline tax=39%)
</t>
  </si>
  <si>
    <t>Figure A6: Non-parametrically fitted response function for SA parents</t>
  </si>
  <si>
    <t>This workbook includes all figures and tables plus appendix material for the paper "Tax-motivated transfer mispricing in South Africa" by Ludvig Wier</t>
  </si>
  <si>
    <r>
      <t>Note: The figure explores the effect of the trading partner (import origin country's) corporate tax rate on the import price in related trades (between affiliates) relative to the effect on domestic and unaffiliated firms within the 10 largest product groups. The pink dots reflect the coefficient value β1 obtained from estimating the regression:  Log(Unit price</t>
    </r>
    <r>
      <rPr>
        <vertAlign val="subscript"/>
        <sz val="10"/>
        <rFont val="Garamond"/>
        <family val="1"/>
      </rPr>
      <t>it</t>
    </r>
    <r>
      <rPr>
        <sz val="10"/>
        <rFont val="Garamond"/>
        <family val="1"/>
      </rPr>
      <t xml:space="preserve"> )=β</t>
    </r>
    <r>
      <rPr>
        <vertAlign val="subscript"/>
        <sz val="10"/>
        <rFont val="Garamond"/>
        <family val="1"/>
      </rPr>
      <t>1</t>
    </r>
    <r>
      <rPr>
        <sz val="10"/>
        <rFont val="Garamond"/>
        <family val="1"/>
      </rPr>
      <t xml:space="preserve"> * Related</t>
    </r>
    <r>
      <rPr>
        <vertAlign val="subscript"/>
        <sz val="10"/>
        <rFont val="Garamond"/>
        <family val="1"/>
      </rPr>
      <t>it</t>
    </r>
    <r>
      <rPr>
        <sz val="10"/>
        <rFont val="Garamond"/>
        <family val="1"/>
      </rPr>
      <t>*Low tax</t>
    </r>
    <r>
      <rPr>
        <vertAlign val="subscript"/>
        <sz val="10"/>
        <rFont val="Garamond"/>
        <family val="1"/>
      </rPr>
      <t>it</t>
    </r>
    <r>
      <rPr>
        <sz val="10"/>
        <rFont val="Garamond"/>
        <family val="1"/>
      </rPr>
      <t xml:space="preserve">  + β</t>
    </r>
    <r>
      <rPr>
        <vertAlign val="subscript"/>
        <sz val="10"/>
        <rFont val="Garamond"/>
        <family val="1"/>
      </rPr>
      <t>2</t>
    </r>
    <r>
      <rPr>
        <sz val="10"/>
        <rFont val="Garamond"/>
        <family val="1"/>
      </rPr>
      <t xml:space="preserve"> Low tax</t>
    </r>
    <r>
      <rPr>
        <vertAlign val="subscript"/>
        <sz val="10"/>
        <rFont val="Garamond"/>
        <family val="1"/>
      </rPr>
      <t>it</t>
    </r>
    <r>
      <rPr>
        <sz val="10"/>
        <rFont val="Garamond"/>
        <family val="1"/>
      </rPr>
      <t xml:space="preserve">  +β</t>
    </r>
    <r>
      <rPr>
        <vertAlign val="subscript"/>
        <sz val="10"/>
        <rFont val="Garamond"/>
        <family val="1"/>
      </rPr>
      <t>3</t>
    </r>
    <r>
      <rPr>
        <sz val="10"/>
        <rFont val="Garamond"/>
        <family val="1"/>
      </rPr>
      <t>*Related</t>
    </r>
    <r>
      <rPr>
        <vertAlign val="subscript"/>
        <sz val="10"/>
        <rFont val="Garamond"/>
        <family val="1"/>
      </rPr>
      <t>it</t>
    </r>
    <r>
      <rPr>
        <sz val="10"/>
        <rFont val="Garamond"/>
        <family val="1"/>
      </rPr>
      <t>+ϵ</t>
    </r>
    <r>
      <rPr>
        <vertAlign val="subscript"/>
        <sz val="10"/>
        <rFont val="Garamond"/>
        <family val="1"/>
      </rPr>
      <t>it.</t>
    </r>
    <r>
      <rPr>
        <sz val="10"/>
        <rFont val="Garamond"/>
        <family val="1"/>
      </rPr>
      <t>. The product category names are simplified descriptions of the longer detailed HS8 code descriptions. The corresponding HS8 codes are: “Rubber assembly” 40169390 , “Computer part” 84818090, “Taps/cocks”  “Seal of rubber” 40169310, “Small electric conductor” 85444290, “Bolt/screw” 73181590, “Steel article, other” 73269090, “Static converter” 85044000, “Book/ brochure” 49019900, “Plastic article, other”  39269090.</t>
    </r>
  </si>
  <si>
    <r>
      <t>Related partner  × (τ-τ</t>
    </r>
    <r>
      <rPr>
        <vertAlign val="subscript"/>
        <sz val="10"/>
        <color theme="1"/>
        <rFont val="Garamond"/>
        <family val="1"/>
      </rPr>
      <t>it</t>
    </r>
    <r>
      <rPr>
        <sz val="10"/>
        <color theme="1"/>
        <rFont val="Garamond"/>
        <family val="1"/>
      </rPr>
      <t>)</t>
    </r>
  </si>
  <si>
    <r>
      <t>Related partner  × (τ-τ</t>
    </r>
    <r>
      <rPr>
        <i/>
        <vertAlign val="subscript"/>
        <sz val="10"/>
        <color theme="1"/>
        <rFont val="Garamond"/>
        <family val="1"/>
      </rPr>
      <t>it</t>
    </r>
    <r>
      <rPr>
        <i/>
        <sz val="10"/>
        <color theme="1"/>
        <rFont val="Garamond"/>
        <family val="1"/>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</si>
</sst>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_-;\-* #,##0.00\ _k_r_._-;_-* &quot;-&quot;??\ _k_r_._-;_-@_-"/>
    <numFmt numFmtId="165" formatCode="0.0"/>
    <numFmt numFmtId="166" formatCode="_-* #,##0\ _k_r_._-;\-* #,##0\ _k_r_._-;_-* &quot;-&quot;??\ _k_r_._-;_-@_-"/>
    <numFmt numFmtId="167" formatCode="0.0%"/>
    <numFmt numFmtId="168" formatCode="0.0000"/>
  </numFmts>
  <fonts count="81">
    <font>
      <sz val="1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Garamond"/>
      <family val="1"/>
    </font>
    <font>
      <sz val="11"/>
      <color rgb="FF000000"/>
      <name val="Garamond"/>
      <family val="1"/>
    </font>
    <font>
      <sz val="10"/>
      <color rgb="FF000000"/>
      <name val="LM Roman 12"/>
      <family val="3"/>
    </font>
    <font>
      <sz val="10"/>
      <name val="LM Roman 12"/>
      <family val="3"/>
    </font>
    <font>
      <sz val="10"/>
      <name val="Arial"/>
      <family val="2"/>
    </font>
    <font>
      <sz val="9"/>
      <name val="LM Roman 12"/>
      <family val="3"/>
    </font>
    <font>
      <vertAlign val="subscript"/>
      <sz val="9"/>
      <name val="LM Roman 12"/>
      <family val="3"/>
    </font>
    <font>
      <sz val="11"/>
      <name val="LM Roman 12"/>
      <family val="3"/>
    </font>
    <font>
      <sz val="11"/>
      <color rgb="FF000000"/>
      <name val="LM Roman 12"/>
      <family val="3"/>
    </font>
    <font>
      <sz val="11"/>
      <color theme="1"/>
      <name val="LM Roman 12"/>
      <family val="3"/>
    </font>
    <font>
      <sz val="10"/>
      <name val="Calibri"/>
      <family val="2"/>
    </font>
    <font>
      <b/>
      <sz val="11"/>
      <color theme="1"/>
      <name val="LM Roman 12"/>
      <family val="3"/>
    </font>
    <font>
      <sz val="12"/>
      <color rgb="FF000000"/>
      <name val="LM Roman 12"/>
      <family val="3"/>
    </font>
    <font>
      <sz val="14"/>
      <color rgb="FF000000"/>
      <name val="LM Roman 12"/>
      <family val="3"/>
    </font>
    <font>
      <b/>
      <sz val="11"/>
      <name val="LM Roman 12"/>
      <family val="3"/>
    </font>
    <font>
      <sz val="12"/>
      <name val="LM Roman 12"/>
      <family val="3"/>
    </font>
    <font>
      <b/>
      <sz val="12"/>
      <name val="LM Roman 12"/>
      <family val="3"/>
    </font>
    <font>
      <b/>
      <sz val="16"/>
      <name val="LM Roman 12"/>
      <family val="3"/>
    </font>
    <font>
      <b/>
      <sz val="16"/>
      <color theme="1"/>
      <name val="LM Roman 12"/>
      <family val="3"/>
    </font>
    <font>
      <sz val="12"/>
      <name val="Calibri"/>
      <family val="2"/>
    </font>
    <font>
      <sz val="11"/>
      <color rgb="FF000000"/>
      <name val="Arial"/>
      <family val="2"/>
    </font>
    <font>
      <sz val="11"/>
      <color theme="1"/>
      <name val="Arial"/>
      <family val="2"/>
    </font>
    <font>
      <sz val="11"/>
      <name val="Arial"/>
      <family val="2"/>
    </font>
    <font>
      <sz val="10"/>
      <color rgb="FF000000"/>
      <name val="Arial"/>
      <family val="2"/>
    </font>
    <font>
      <i/>
      <sz val="9"/>
      <name val="Arial"/>
      <family val="2"/>
    </font>
    <font>
      <sz val="9"/>
      <name val="Arial"/>
      <family val="2"/>
    </font>
    <font>
      <vertAlign val="subscript"/>
      <sz val="9"/>
      <name val="Arial"/>
      <family val="2"/>
    </font>
    <font>
      <sz val="9"/>
      <color rgb="FF000000"/>
      <name val="Arial"/>
      <family val="2"/>
    </font>
    <font>
      <i/>
      <sz val="9"/>
      <color rgb="FF000000"/>
      <name val="Arial"/>
      <family val="2"/>
    </font>
    <font>
      <sz val="11"/>
      <name val="Garamond"/>
      <family val="1"/>
    </font>
    <font>
      <sz val="12"/>
      <name val="Garamond"/>
      <family val="1"/>
    </font>
    <font>
      <b/>
      <sz val="16"/>
      <name val="Garamond"/>
      <family val="1"/>
    </font>
    <font>
      <sz val="11"/>
      <color theme="1"/>
      <name val="Garamond"/>
      <family val="1"/>
    </font>
    <font>
      <b/>
      <sz val="12"/>
      <name val="Garamond"/>
      <family val="1"/>
    </font>
    <font>
      <i/>
      <sz val="11"/>
      <name val="Garamond"/>
      <family val="1"/>
    </font>
    <font>
      <b/>
      <i/>
      <sz val="11"/>
      <name val="Garamond"/>
      <family val="1"/>
    </font>
    <font>
      <b/>
      <sz val="11"/>
      <name val="Garamond"/>
      <family val="1"/>
    </font>
    <font>
      <b/>
      <sz val="11"/>
      <color theme="1"/>
      <name val="Garamond"/>
      <family val="1"/>
    </font>
    <font>
      <sz val="10"/>
      <name val="Calibri"/>
      <family val="2"/>
    </font>
    <font>
      <sz val="8"/>
      <name val="Arial"/>
      <family val="2"/>
    </font>
    <font>
      <sz val="9"/>
      <name val="Times New Roman"/>
      <family val="1"/>
    </font>
    <font>
      <sz val="18"/>
      <color theme="3"/>
      <name val="Cambria"/>
      <family val="2"/>
      <scheme val="major"/>
    </font>
    <font>
      <sz val="10"/>
      <color theme="1"/>
      <name val="Garamond"/>
      <family val="1"/>
    </font>
    <font>
      <i/>
      <sz val="10"/>
      <name val="Garamond"/>
      <family val="1"/>
    </font>
    <font>
      <vertAlign val="subscript"/>
      <sz val="9"/>
      <name val="Garamond"/>
      <family val="1"/>
    </font>
    <font>
      <sz val="9"/>
      <name val="Garamond"/>
      <family val="1"/>
    </font>
    <font>
      <sz val="9"/>
      <color rgb="FF000000"/>
      <name val="Garamond"/>
      <family val="1"/>
    </font>
    <font>
      <i/>
      <sz val="9"/>
      <name val="Garamond"/>
      <family val="1"/>
    </font>
    <font>
      <b/>
      <i/>
      <sz val="12"/>
      <color theme="1"/>
      <name val="LM Roman 12"/>
    </font>
    <font>
      <sz val="10"/>
      <color rgb="FF000000"/>
      <name val="Garamond"/>
      <family val="1"/>
    </font>
    <font>
      <i/>
      <sz val="10"/>
      <color theme="1"/>
      <name val="Garamond"/>
      <family val="1"/>
    </font>
    <font>
      <vertAlign val="subscript"/>
      <sz val="10"/>
      <name val="Garamond"/>
      <family val="1"/>
    </font>
    <font>
      <sz val="14"/>
      <color rgb="FF000000"/>
      <name val="Garamond"/>
      <family val="1"/>
    </font>
    <font>
      <vertAlign val="subscript"/>
      <sz val="10"/>
      <color theme="1"/>
      <name val="Garamond"/>
      <family val="1"/>
    </font>
    <font>
      <i/>
      <vertAlign val="subscript"/>
      <sz val="10"/>
      <color theme="1"/>
      <name val="Garamond"/>
      <family val="1"/>
    </font>
    <font>
      <sz val="9"/>
      <color theme="1"/>
      <name val="Garamond"/>
      <family val="1"/>
    </font>
    <font>
      <sz val="12"/>
      <color rgb="FF000000"/>
      <name val="Garamond"/>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rgb="FFEEEEEE"/>
      </patternFill>
    </fill>
    <fill>
      <patternFill patternType="solid">
        <fgColor rgb="FFE6E9F5"/>
      </patternFill>
    </fill>
    <fill>
      <patternFill patternType="solid">
        <fgColor theme="6" tint="0.39997558519241921"/>
        <bgColor indexed="64"/>
      </patternFill>
    </fill>
    <fill>
      <patternFill patternType="solid">
        <fgColor theme="6" tint="0.7999816888943144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
      <left/>
      <right/>
      <top/>
      <bottom style="thin">
        <color indexed="64"/>
      </bottom>
      <diagonal/>
    </border>
    <border>
      <left/>
      <right/>
      <top style="thin">
        <color auto="1"/>
      </top>
      <bottom/>
      <diagonal/>
    </border>
    <border>
      <left/>
      <right/>
      <top/>
      <bottom style="thin">
        <color auto="1"/>
      </bottom>
      <diagonal/>
    </border>
    <border>
      <left/>
      <right/>
      <top/>
      <bottom style="double">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auto="1"/>
      </bottom>
      <diagonal/>
    </border>
    <border>
      <left/>
      <right/>
      <top style="thin">
        <color auto="1"/>
      </top>
      <bottom/>
      <diagonal/>
    </border>
    <border>
      <left/>
      <right style="thin">
        <color rgb="FFBBBBBB"/>
      </right>
      <top style="thin">
        <color rgb="FFFFFFFF"/>
      </top>
      <bottom/>
      <diagonal/>
    </border>
    <border>
      <left/>
      <right style="thin">
        <color rgb="FFBBBBBB"/>
      </right>
      <top style="thin">
        <color rgb="FFFFFFFF"/>
      </top>
      <bottom style="thin">
        <color rgb="FFFFFFFF"/>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right style="thin">
        <color rgb="FFBBBBBB"/>
      </right>
      <top style="thin">
        <color rgb="FFBBBBBB"/>
      </top>
      <bottom style="thin">
        <color rgb="FFFFFFFF"/>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auto="1"/>
      </top>
      <bottom/>
      <diagonal/>
    </border>
    <border>
      <left style="thin">
        <color indexed="64"/>
      </left>
      <right/>
      <top/>
      <bottom style="thin">
        <color indexed="64"/>
      </bottom>
      <diagonal/>
    </border>
  </borders>
  <cellStyleXfs count="83">
    <xf numFmtId="0" fontId="0"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8" fillId="0" borderId="0"/>
    <xf numFmtId="164" fontId="3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4" fontId="4" fillId="0" borderId="0" applyFont="0" applyFill="0" applyBorder="0" applyAlignment="0" applyProtection="0"/>
    <xf numFmtId="0" fontId="4" fillId="0" borderId="0"/>
    <xf numFmtId="0" fontId="3" fillId="0" borderId="0"/>
    <xf numFmtId="9" fontId="34" fillId="0" borderId="0" applyFont="0" applyFill="0" applyBorder="0" applyAlignment="0" applyProtection="0"/>
    <xf numFmtId="0" fontId="62" fillId="0" borderId="0"/>
    <xf numFmtId="9" fontId="2" fillId="0" borderId="0" applyFont="0" applyFill="0" applyBorder="0" applyAlignment="0" applyProtection="0"/>
    <xf numFmtId="0" fontId="2" fillId="0" borderId="0"/>
    <xf numFmtId="0" fontId="65" fillId="0" borderId="0" applyNumberForma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4" fillId="0" borderId="0"/>
    <xf numFmtId="9" fontId="1" fillId="0" borderId="0" applyFont="0" applyFill="0" applyBorder="0" applyAlignment="0" applyProtection="0"/>
  </cellStyleXfs>
  <cellXfs count="303">
    <xf numFmtId="0" fontId="0" fillId="0" borderId="0" xfId="0"/>
    <xf numFmtId="0" fontId="24" fillId="0" borderId="0" xfId="0" applyFont="1"/>
    <xf numFmtId="0" fontId="0" fillId="0" borderId="0" xfId="0"/>
    <xf numFmtId="0" fontId="27" fillId="0" borderId="0" xfId="0" applyFont="1" applyBorder="1"/>
    <xf numFmtId="0" fontId="27" fillId="0" borderId="0" xfId="0" applyFont="1"/>
    <xf numFmtId="0" fontId="0" fillId="33" borderId="0" xfId="0" applyFill="1"/>
    <xf numFmtId="0" fontId="24" fillId="33" borderId="0" xfId="0" applyFont="1" applyFill="1"/>
    <xf numFmtId="0" fontId="5" fillId="33" borderId="0" xfId="57" applyFill="1"/>
    <xf numFmtId="0" fontId="28" fillId="0" borderId="0" xfId="55"/>
    <xf numFmtId="0" fontId="28" fillId="0" borderId="0" xfId="55" applyBorder="1"/>
    <xf numFmtId="0" fontId="28" fillId="0" borderId="0" xfId="55" applyNumberFormat="1" applyAlignment="1">
      <alignment horizontal="center"/>
    </xf>
    <xf numFmtId="0" fontId="4" fillId="33" borderId="0" xfId="61" applyFill="1" applyBorder="1"/>
    <xf numFmtId="0" fontId="33" fillId="33" borderId="0" xfId="61" applyFont="1" applyFill="1" applyBorder="1"/>
    <xf numFmtId="0" fontId="26" fillId="33" borderId="0" xfId="61" applyFont="1" applyFill="1" applyBorder="1" applyAlignment="1">
      <alignment vertical="center"/>
    </xf>
    <xf numFmtId="0" fontId="32" fillId="33" borderId="0" xfId="61" applyFont="1" applyFill="1" applyBorder="1" applyAlignment="1">
      <alignment vertical="center"/>
    </xf>
    <xf numFmtId="0" fontId="31" fillId="33" borderId="0" xfId="61" applyFont="1" applyFill="1" applyBorder="1"/>
    <xf numFmtId="0" fontId="38" fillId="33" borderId="0" xfId="61" applyFont="1" applyFill="1" applyBorder="1"/>
    <xf numFmtId="0" fontId="41" fillId="33" borderId="0" xfId="61" applyFont="1" applyFill="1" applyBorder="1" applyAlignment="1">
      <alignment vertical="center"/>
    </xf>
    <xf numFmtId="0" fontId="31" fillId="33" borderId="0" xfId="61" applyFont="1" applyFill="1" applyBorder="1" applyAlignment="1">
      <alignment vertical="center"/>
    </xf>
    <xf numFmtId="0" fontId="36" fillId="33" borderId="0" xfId="61" applyFont="1" applyFill="1" applyBorder="1" applyAlignment="1">
      <alignment vertical="center"/>
    </xf>
    <xf numFmtId="0" fontId="37" fillId="33" borderId="0" xfId="61" applyFont="1" applyFill="1" applyBorder="1" applyAlignment="1">
      <alignment horizontal="center" vertical="center"/>
    </xf>
    <xf numFmtId="0" fontId="32" fillId="33" borderId="0" xfId="61" applyFont="1" applyFill="1" applyBorder="1" applyAlignment="1">
      <alignment horizontal="left" vertical="center"/>
    </xf>
    <xf numFmtId="0" fontId="37" fillId="33" borderId="0" xfId="61" applyFont="1" applyFill="1" applyBorder="1" applyAlignment="1">
      <alignment vertical="center"/>
    </xf>
    <xf numFmtId="0" fontId="31" fillId="33" borderId="0" xfId="61" applyFont="1" applyFill="1" applyBorder="1" applyAlignment="1">
      <alignment vertical="center" wrapText="1"/>
    </xf>
    <xf numFmtId="0" fontId="35" fillId="33" borderId="0" xfId="61" applyFont="1" applyFill="1" applyBorder="1"/>
    <xf numFmtId="0" fontId="42" fillId="33" borderId="0" xfId="61" applyFont="1" applyFill="1" applyBorder="1"/>
    <xf numFmtId="0" fontId="40" fillId="33" borderId="0" xfId="0" applyFont="1" applyFill="1"/>
    <xf numFmtId="0" fontId="39" fillId="33" borderId="0" xfId="0" applyFont="1" applyFill="1"/>
    <xf numFmtId="0" fontId="43" fillId="33" borderId="0" xfId="0" applyFont="1" applyFill="1"/>
    <xf numFmtId="1" fontId="0" fillId="0" borderId="0" xfId="0" applyNumberFormat="1"/>
    <xf numFmtId="0" fontId="3" fillId="0" borderId="0" xfId="62"/>
    <xf numFmtId="0" fontId="45" fillId="33" borderId="0" xfId="0" applyFont="1" applyFill="1" applyBorder="1"/>
    <xf numFmtId="0" fontId="45" fillId="33" borderId="13" xfId="0" applyFont="1" applyFill="1" applyBorder="1" applyAlignment="1">
      <alignment vertical="center" wrapText="1"/>
    </xf>
    <xf numFmtId="2" fontId="45" fillId="33" borderId="13" xfId="0" applyNumberFormat="1" applyFont="1" applyFill="1" applyBorder="1" applyAlignment="1">
      <alignment vertical="center" wrapText="1"/>
    </xf>
    <xf numFmtId="1" fontId="45" fillId="33" borderId="13" xfId="0" applyNumberFormat="1" applyFont="1" applyFill="1" applyBorder="1" applyAlignment="1">
      <alignment vertical="center" wrapText="1"/>
    </xf>
    <xf numFmtId="0" fontId="45" fillId="33" borderId="0" xfId="0" applyFont="1" applyFill="1" applyBorder="1" applyAlignment="1">
      <alignment vertical="center" wrapText="1"/>
    </xf>
    <xf numFmtId="2" fontId="45" fillId="33" borderId="0" xfId="0" applyNumberFormat="1" applyFont="1" applyFill="1" applyBorder="1" applyAlignment="1">
      <alignment vertical="center" wrapText="1"/>
    </xf>
    <xf numFmtId="1" fontId="45" fillId="33" borderId="0" xfId="0" applyNumberFormat="1" applyFont="1" applyFill="1" applyBorder="1" applyAlignment="1">
      <alignment vertical="center" wrapText="1"/>
    </xf>
    <xf numFmtId="0" fontId="28" fillId="33" borderId="0" xfId="0" applyFont="1" applyFill="1"/>
    <xf numFmtId="1" fontId="28" fillId="33" borderId="0" xfId="0" applyNumberFormat="1" applyFont="1" applyFill="1"/>
    <xf numFmtId="0" fontId="46" fillId="33" borderId="0" xfId="0" applyFont="1" applyFill="1"/>
    <xf numFmtId="0" fontId="28" fillId="0" borderId="0" xfId="0" applyFont="1" applyBorder="1"/>
    <xf numFmtId="0" fontId="48" fillId="33" borderId="13" xfId="0" applyNumberFormat="1" applyFont="1" applyFill="1" applyBorder="1" applyAlignment="1">
      <alignment horizontal="center"/>
    </xf>
    <xf numFmtId="0" fontId="49" fillId="33" borderId="13" xfId="0" applyNumberFormat="1" applyFont="1" applyFill="1" applyBorder="1" applyAlignment="1">
      <alignment horizontal="center"/>
    </xf>
    <xf numFmtId="0" fontId="49" fillId="33" borderId="13" xfId="0" quotePrefix="1" applyNumberFormat="1" applyFont="1" applyFill="1" applyBorder="1" applyAlignment="1">
      <alignment horizontal="center"/>
    </xf>
    <xf numFmtId="0" fontId="48" fillId="33" borderId="0" xfId="0" applyNumberFormat="1" applyFont="1" applyFill="1" applyBorder="1" applyAlignment="1">
      <alignment horizontal="center"/>
    </xf>
    <xf numFmtId="0" fontId="49" fillId="33" borderId="0" xfId="0" applyNumberFormat="1" applyFont="1" applyFill="1" applyBorder="1" applyAlignment="1">
      <alignment horizontal="center"/>
    </xf>
    <xf numFmtId="0" fontId="49" fillId="33" borderId="0" xfId="0" quotePrefix="1" applyNumberFormat="1" applyFont="1" applyFill="1" applyBorder="1" applyAlignment="1">
      <alignment horizontal="center"/>
    </xf>
    <xf numFmtId="0" fontId="49" fillId="33" borderId="0" xfId="0" applyFont="1" applyFill="1" applyBorder="1"/>
    <xf numFmtId="0" fontId="49" fillId="33" borderId="0" xfId="0" applyNumberFormat="1" applyFont="1" applyFill="1" applyAlignment="1">
      <alignment horizontal="center"/>
    </xf>
    <xf numFmtId="0" fontId="28" fillId="33" borderId="13" xfId="55" applyFont="1" applyFill="1" applyBorder="1"/>
    <xf numFmtId="0" fontId="28" fillId="33" borderId="13" xfId="55" applyNumberFormat="1" applyFont="1" applyFill="1" applyBorder="1" applyAlignment="1">
      <alignment horizontal="center"/>
    </xf>
    <xf numFmtId="0" fontId="49" fillId="33" borderId="0" xfId="0" applyFont="1" applyFill="1"/>
    <xf numFmtId="0" fontId="28" fillId="33" borderId="0" xfId="0" applyFont="1" applyFill="1" applyBorder="1"/>
    <xf numFmtId="0" fontId="49" fillId="33" borderId="12" xfId="0" applyFont="1" applyFill="1" applyBorder="1"/>
    <xf numFmtId="0" fontId="49" fillId="33" borderId="12" xfId="0" applyNumberFormat="1" applyFont="1" applyFill="1" applyBorder="1" applyAlignment="1">
      <alignment horizontal="center"/>
    </xf>
    <xf numFmtId="0" fontId="49" fillId="33" borderId="13" xfId="0" applyFont="1" applyFill="1" applyBorder="1"/>
    <xf numFmtId="0" fontId="28" fillId="0" borderId="0" xfId="0" applyFont="1"/>
    <xf numFmtId="0" fontId="49" fillId="33" borderId="0" xfId="0" applyFont="1" applyFill="1" applyBorder="1" applyAlignment="1">
      <alignment horizontal="center"/>
    </xf>
    <xf numFmtId="0" fontId="49" fillId="33" borderId="0" xfId="0" applyFont="1" applyFill="1" applyAlignment="1">
      <alignment horizontal="center"/>
    </xf>
    <xf numFmtId="166" fontId="49" fillId="33" borderId="12" xfId="60" applyNumberFormat="1" applyFont="1" applyFill="1" applyBorder="1" applyAlignment="1">
      <alignment horizontal="center"/>
    </xf>
    <xf numFmtId="166" fontId="49" fillId="33" borderId="12" xfId="60" applyNumberFormat="1" applyFont="1" applyFill="1" applyBorder="1"/>
    <xf numFmtId="0" fontId="49" fillId="0" borderId="0" xfId="0" applyFont="1" applyBorder="1"/>
    <xf numFmtId="0" fontId="49" fillId="33" borderId="13" xfId="55" applyFont="1" applyFill="1" applyBorder="1"/>
    <xf numFmtId="0" fontId="49" fillId="33" borderId="13" xfId="55" applyNumberFormat="1" applyFont="1" applyFill="1" applyBorder="1" applyAlignment="1">
      <alignment horizontal="center"/>
    </xf>
    <xf numFmtId="0" fontId="49" fillId="0" borderId="0" xfId="0" applyFont="1"/>
    <xf numFmtId="0" fontId="49" fillId="0" borderId="0" xfId="0" applyFont="1" applyBorder="1" applyAlignment="1">
      <alignment vertical="center" readingOrder="1"/>
    </xf>
    <xf numFmtId="0" fontId="54" fillId="33" borderId="0" xfId="57" applyFont="1" applyFill="1" applyBorder="1"/>
    <xf numFmtId="0" fontId="53" fillId="33" borderId="0" xfId="57" applyFont="1" applyFill="1" applyBorder="1"/>
    <xf numFmtId="0" fontId="53" fillId="34" borderId="0" xfId="57" applyFont="1" applyFill="1" applyBorder="1"/>
    <xf numFmtId="0" fontId="56" fillId="33" borderId="0" xfId="57" applyFont="1" applyFill="1"/>
    <xf numFmtId="0" fontId="24" fillId="33" borderId="0" xfId="57" applyFont="1" applyFill="1" applyBorder="1" applyAlignment="1">
      <alignment horizontal="center"/>
    </xf>
    <xf numFmtId="0" fontId="24" fillId="34" borderId="0" xfId="57" applyFont="1" applyFill="1" applyBorder="1" applyAlignment="1">
      <alignment horizontal="center"/>
    </xf>
    <xf numFmtId="0" fontId="54" fillId="33" borderId="13" xfId="57" applyFont="1" applyFill="1" applyBorder="1"/>
    <xf numFmtId="0" fontId="54" fillId="33" borderId="13" xfId="59" applyFont="1" applyFill="1" applyBorder="1" applyAlignment="1">
      <alignment horizontal="center" vertical="center" wrapText="1"/>
    </xf>
    <xf numFmtId="0" fontId="54" fillId="33" borderId="13" xfId="57" applyFont="1" applyFill="1" applyBorder="1" applyAlignment="1">
      <alignment horizontal="center" vertical="center" wrapText="1"/>
    </xf>
    <xf numFmtId="0" fontId="57" fillId="33" borderId="13" xfId="57" applyFont="1" applyFill="1" applyBorder="1" applyAlignment="1">
      <alignment horizontal="center" vertical="center" wrapText="1"/>
    </xf>
    <xf numFmtId="0" fontId="57" fillId="34" borderId="13" xfId="57" applyFont="1" applyFill="1" applyBorder="1" applyAlignment="1">
      <alignment horizontal="center" vertical="center" wrapText="1"/>
    </xf>
    <xf numFmtId="0" fontId="54" fillId="33" borderId="0" xfId="59" applyFont="1" applyFill="1" applyBorder="1" applyAlignment="1">
      <alignment horizontal="center" vertical="center" wrapText="1"/>
    </xf>
    <xf numFmtId="0" fontId="54" fillId="33" borderId="0" xfId="57" applyFont="1" applyFill="1" applyBorder="1" applyAlignment="1">
      <alignment horizontal="center" vertical="center" wrapText="1"/>
    </xf>
    <xf numFmtId="0" fontId="57" fillId="33" borderId="0" xfId="57" applyFont="1" applyFill="1" applyBorder="1" applyAlignment="1">
      <alignment horizontal="center" vertical="center" wrapText="1"/>
    </xf>
    <xf numFmtId="0" fontId="57" fillId="34" borderId="0" xfId="57" applyFont="1" applyFill="1" applyBorder="1" applyAlignment="1">
      <alignment horizontal="center" vertical="center" wrapText="1"/>
    </xf>
    <xf numFmtId="0" fontId="59" fillId="34" borderId="0" xfId="59" applyFont="1" applyFill="1" applyBorder="1" applyAlignment="1"/>
    <xf numFmtId="0" fontId="53" fillId="33" borderId="0" xfId="59" applyFont="1" applyFill="1" applyBorder="1"/>
    <xf numFmtId="0" fontId="54" fillId="33" borderId="0" xfId="57" applyFont="1" applyFill="1" applyBorder="1" applyAlignment="1">
      <alignment horizontal="center"/>
    </xf>
    <xf numFmtId="0" fontId="57" fillId="33" borderId="0" xfId="57" applyFont="1" applyFill="1" applyBorder="1" applyAlignment="1">
      <alignment horizontal="center"/>
    </xf>
    <xf numFmtId="0" fontId="57" fillId="34" borderId="0" xfId="57" applyFont="1" applyFill="1" applyBorder="1" applyAlignment="1">
      <alignment horizontal="center"/>
    </xf>
    <xf numFmtId="2" fontId="53" fillId="33" borderId="0" xfId="57" quotePrefix="1" applyNumberFormat="1" applyFont="1" applyFill="1" applyBorder="1" applyAlignment="1">
      <alignment horizontal="center"/>
    </xf>
    <xf numFmtId="0" fontId="54" fillId="33" borderId="0" xfId="57" quotePrefix="1" applyFont="1" applyFill="1" applyBorder="1" applyAlignment="1">
      <alignment horizontal="center"/>
    </xf>
    <xf numFmtId="0" fontId="53" fillId="33" borderId="0" xfId="57" quotePrefix="1" applyFont="1" applyFill="1" applyBorder="1" applyAlignment="1">
      <alignment horizontal="center"/>
    </xf>
    <xf numFmtId="2" fontId="60" fillId="33" borderId="0" xfId="57" quotePrefix="1" applyNumberFormat="1" applyFont="1" applyFill="1" applyBorder="1" applyAlignment="1">
      <alignment horizontal="center"/>
    </xf>
    <xf numFmtId="1" fontId="60" fillId="34" borderId="0" xfId="57" applyNumberFormat="1" applyFont="1" applyFill="1" applyBorder="1" applyAlignment="1">
      <alignment horizontal="center"/>
    </xf>
    <xf numFmtId="2" fontId="60" fillId="34" borderId="0" xfId="57" quotePrefix="1" applyNumberFormat="1" applyFont="1" applyFill="1" applyBorder="1" applyAlignment="1">
      <alignment horizontal="center"/>
    </xf>
    <xf numFmtId="0" fontId="56" fillId="33" borderId="0" xfId="57" applyFont="1" applyFill="1" applyAlignment="1">
      <alignment horizontal="center"/>
    </xf>
    <xf numFmtId="168" fontId="61" fillId="33" borderId="0" xfId="57" applyNumberFormat="1" applyFont="1" applyFill="1" applyAlignment="1">
      <alignment horizontal="center"/>
    </xf>
    <xf numFmtId="0" fontId="61" fillId="34" borderId="0" xfId="57" applyFont="1" applyFill="1" applyAlignment="1">
      <alignment horizontal="center"/>
    </xf>
    <xf numFmtId="0" fontId="61" fillId="33" borderId="0" xfId="57" applyFont="1" applyFill="1" applyAlignment="1">
      <alignment horizontal="center"/>
    </xf>
    <xf numFmtId="3" fontId="54" fillId="33" borderId="0" xfId="57" applyNumberFormat="1" applyFont="1" applyFill="1" applyBorder="1" applyAlignment="1">
      <alignment horizontal="center"/>
    </xf>
    <xf numFmtId="1" fontId="54" fillId="33" borderId="0" xfId="57" applyNumberFormat="1" applyFont="1" applyFill="1" applyBorder="1" applyAlignment="1">
      <alignment horizontal="center"/>
    </xf>
    <xf numFmtId="3" fontId="53" fillId="33" borderId="0" xfId="57" applyNumberFormat="1" applyFont="1" applyFill="1" applyBorder="1" applyAlignment="1">
      <alignment horizontal="center"/>
    </xf>
    <xf numFmtId="0" fontId="60" fillId="33" borderId="0" xfId="57" applyFont="1" applyFill="1" applyBorder="1" applyAlignment="1">
      <alignment horizontal="center"/>
    </xf>
    <xf numFmtId="0" fontId="53" fillId="33" borderId="13" xfId="59" applyFont="1" applyFill="1" applyBorder="1"/>
    <xf numFmtId="3" fontId="54" fillId="33" borderId="13" xfId="57" applyNumberFormat="1" applyFont="1" applyFill="1" applyBorder="1" applyAlignment="1">
      <alignment horizontal="center"/>
    </xf>
    <xf numFmtId="3" fontId="53" fillId="33" borderId="13" xfId="57" applyNumberFormat="1" applyFont="1" applyFill="1" applyBorder="1" applyAlignment="1">
      <alignment horizontal="center"/>
    </xf>
    <xf numFmtId="0" fontId="60" fillId="33" borderId="13" xfId="57" applyFont="1" applyFill="1" applyBorder="1" applyAlignment="1">
      <alignment horizontal="center"/>
    </xf>
    <xf numFmtId="3" fontId="60" fillId="34" borderId="13" xfId="57" applyNumberFormat="1" applyFont="1" applyFill="1" applyBorder="1" applyAlignment="1">
      <alignment horizontal="center"/>
    </xf>
    <xf numFmtId="2" fontId="5" fillId="33" borderId="0" xfId="57" applyNumberFormat="1" applyFill="1"/>
    <xf numFmtId="0" fontId="60" fillId="33" borderId="12" xfId="59" applyFont="1" applyFill="1" applyBorder="1"/>
    <xf numFmtId="167" fontId="60" fillId="33" borderId="12" xfId="58" applyNumberFormat="1" applyFont="1" applyFill="1" applyBorder="1" applyAlignment="1">
      <alignment horizontal="center"/>
    </xf>
    <xf numFmtId="167" fontId="60" fillId="33" borderId="12" xfId="58" quotePrefix="1" applyNumberFormat="1" applyFont="1" applyFill="1" applyBorder="1" applyAlignment="1">
      <alignment horizontal="center"/>
    </xf>
    <xf numFmtId="167" fontId="60" fillId="34" borderId="12" xfId="57" applyNumberFormat="1" applyFont="1" applyFill="1" applyBorder="1" applyAlignment="1">
      <alignment horizontal="center"/>
    </xf>
    <xf numFmtId="0" fontId="2" fillId="0" borderId="0" xfId="66"/>
    <xf numFmtId="0" fontId="2" fillId="0" borderId="0" xfId="66" applyAlignment="1">
      <alignment horizontal="center"/>
    </xf>
    <xf numFmtId="3" fontId="63" fillId="35" borderId="0" xfId="66" applyNumberFormat="1" applyFont="1" applyFill="1" applyBorder="1" applyAlignment="1" applyProtection="1">
      <alignment horizontal="right" vertical="top" wrapText="1"/>
      <protection locked="0"/>
    </xf>
    <xf numFmtId="3" fontId="64" fillId="35" borderId="0" xfId="66" applyNumberFormat="1" applyFont="1" applyFill="1" applyBorder="1" applyAlignment="1" applyProtection="1">
      <alignment horizontal="right" vertical="top" wrapText="1"/>
      <protection locked="0"/>
    </xf>
    <xf numFmtId="0" fontId="64" fillId="35" borderId="20" xfId="66" applyFont="1" applyFill="1" applyBorder="1" applyAlignment="1" applyProtection="1">
      <alignment horizontal="left" vertical="top" wrapText="1"/>
      <protection locked="0"/>
    </xf>
    <xf numFmtId="3" fontId="63" fillId="0" borderId="0" xfId="66" applyNumberFormat="1" applyFont="1" applyBorder="1" applyAlignment="1" applyProtection="1">
      <alignment horizontal="right" vertical="top" wrapText="1"/>
      <protection locked="0"/>
    </xf>
    <xf numFmtId="3" fontId="64" fillId="0" borderId="0" xfId="66" applyNumberFormat="1" applyFont="1" applyBorder="1" applyAlignment="1" applyProtection="1">
      <alignment horizontal="right" vertical="top" wrapText="1"/>
      <protection locked="0"/>
    </xf>
    <xf numFmtId="0" fontId="64" fillId="35" borderId="21" xfId="66" applyFont="1" applyFill="1" applyBorder="1" applyAlignment="1" applyProtection="1">
      <alignment horizontal="left" vertical="top" wrapText="1"/>
      <protection locked="0"/>
    </xf>
    <xf numFmtId="3" fontId="63" fillId="35" borderId="0" xfId="66" applyNumberFormat="1" applyFont="1" applyFill="1" applyBorder="1" applyAlignment="1" applyProtection="1">
      <alignment horizontal="right" vertical="center" wrapText="1"/>
      <protection locked="0"/>
    </xf>
    <xf numFmtId="0" fontId="64" fillId="35" borderId="20" xfId="66" applyFont="1" applyFill="1" applyBorder="1" applyAlignment="1" applyProtection="1">
      <alignment horizontal="left" vertical="center" wrapText="1"/>
      <protection locked="0"/>
    </xf>
    <xf numFmtId="3" fontId="63" fillId="0" borderId="0" xfId="66" applyNumberFormat="1" applyFont="1" applyBorder="1" applyAlignment="1" applyProtection="1">
      <alignment horizontal="right" vertical="center" wrapText="1"/>
      <protection locked="0"/>
    </xf>
    <xf numFmtId="0" fontId="64" fillId="35" borderId="21" xfId="66" applyFont="1" applyFill="1" applyBorder="1" applyAlignment="1" applyProtection="1">
      <alignment horizontal="left" vertical="center" wrapText="1"/>
      <protection locked="0"/>
    </xf>
    <xf numFmtId="0" fontId="28" fillId="33" borderId="0" xfId="66" applyFont="1" applyFill="1" applyAlignment="1">
      <alignment horizontal="center"/>
    </xf>
    <xf numFmtId="1" fontId="28" fillId="33" borderId="0" xfId="66" applyNumberFormat="1" applyFont="1" applyFill="1" applyAlignment="1">
      <alignment horizontal="center"/>
    </xf>
    <xf numFmtId="0" fontId="46" fillId="33" borderId="0" xfId="66" applyFont="1" applyFill="1"/>
    <xf numFmtId="3" fontId="45" fillId="33" borderId="0" xfId="66" applyNumberFormat="1" applyFont="1" applyFill="1" applyBorder="1" applyAlignment="1">
      <alignment horizontal="center" vertical="center" wrapText="1"/>
    </xf>
    <xf numFmtId="1" fontId="45" fillId="33" borderId="22" xfId="66" applyNumberFormat="1" applyFont="1" applyFill="1" applyBorder="1" applyAlignment="1">
      <alignment horizontal="center" vertical="center" wrapText="1"/>
    </xf>
    <xf numFmtId="0" fontId="45" fillId="33" borderId="13" xfId="66" applyFont="1" applyFill="1" applyBorder="1" applyAlignment="1">
      <alignment vertical="center" wrapText="1"/>
    </xf>
    <xf numFmtId="1" fontId="45" fillId="33" borderId="23" xfId="66" applyNumberFormat="1" applyFont="1" applyFill="1" applyBorder="1" applyAlignment="1">
      <alignment horizontal="center" vertical="center" wrapText="1"/>
    </xf>
    <xf numFmtId="0" fontId="45" fillId="33" borderId="0" xfId="66" applyFont="1" applyFill="1" applyBorder="1" applyAlignment="1">
      <alignment vertical="center" wrapText="1"/>
    </xf>
    <xf numFmtId="0" fontId="64" fillId="35" borderId="24" xfId="66" applyFont="1" applyFill="1" applyBorder="1" applyAlignment="1" applyProtection="1">
      <alignment horizontal="left" vertical="top" wrapText="1"/>
      <protection locked="0"/>
    </xf>
    <xf numFmtId="0" fontId="64" fillId="35" borderId="24" xfId="66" applyFont="1" applyFill="1" applyBorder="1" applyAlignment="1" applyProtection="1">
      <alignment horizontal="left" vertical="center" wrapText="1"/>
      <protection locked="0"/>
    </xf>
    <xf numFmtId="0" fontId="64" fillId="36" borderId="26" xfId="66" applyFont="1" applyFill="1" applyBorder="1" applyAlignment="1" applyProtection="1">
      <alignment horizontal="center" vertical="center" wrapText="1"/>
      <protection locked="0"/>
    </xf>
    <xf numFmtId="0" fontId="45" fillId="33" borderId="13" xfId="66" applyFont="1" applyFill="1" applyBorder="1" applyAlignment="1">
      <alignment horizontal="center" vertical="center" wrapText="1"/>
    </xf>
    <xf numFmtId="0" fontId="45" fillId="33" borderId="0" xfId="66" applyFont="1" applyFill="1" applyBorder="1"/>
    <xf numFmtId="3" fontId="45" fillId="33" borderId="28" xfId="66" applyNumberFormat="1" applyFont="1" applyFill="1" applyBorder="1" applyAlignment="1">
      <alignment horizontal="center" vertical="center" wrapText="1"/>
    </xf>
    <xf numFmtId="3" fontId="45" fillId="33" borderId="13" xfId="66" applyNumberFormat="1" applyFont="1" applyFill="1" applyBorder="1" applyAlignment="1">
      <alignment horizontal="center" vertical="center" wrapText="1"/>
    </xf>
    <xf numFmtId="0" fontId="24" fillId="33" borderId="11" xfId="0" applyNumberFormat="1" applyFont="1" applyFill="1" applyBorder="1" applyAlignment="1">
      <alignment horizontal="center"/>
    </xf>
    <xf numFmtId="0" fontId="66" fillId="33" borderId="11" xfId="0" applyNumberFormat="1" applyFont="1" applyFill="1" applyBorder="1" applyAlignment="1">
      <alignment horizontal="center"/>
    </xf>
    <xf numFmtId="0" fontId="66" fillId="33" borderId="11" xfId="0" applyFont="1" applyFill="1" applyBorder="1"/>
    <xf numFmtId="0" fontId="66" fillId="33" borderId="10" xfId="0" applyFont="1" applyFill="1" applyBorder="1"/>
    <xf numFmtId="0" fontId="66" fillId="33" borderId="10" xfId="0" applyNumberFormat="1" applyFont="1" applyFill="1" applyBorder="1" applyAlignment="1">
      <alignment horizontal="center"/>
    </xf>
    <xf numFmtId="0" fontId="69" fillId="33" borderId="12" xfId="0" applyFont="1" applyFill="1" applyBorder="1"/>
    <xf numFmtId="0" fontId="69" fillId="33" borderId="12" xfId="0" applyNumberFormat="1" applyFont="1" applyFill="1" applyBorder="1" applyAlignment="1">
      <alignment horizontal="center"/>
    </xf>
    <xf numFmtId="0" fontId="69" fillId="33" borderId="13" xfId="0" applyFont="1" applyFill="1" applyBorder="1"/>
    <xf numFmtId="0" fontId="69" fillId="33" borderId="13" xfId="0" applyNumberFormat="1" applyFont="1" applyFill="1" applyBorder="1" applyAlignment="1">
      <alignment horizontal="center"/>
    </xf>
    <xf numFmtId="0" fontId="69" fillId="33" borderId="0" xfId="0" applyFont="1" applyFill="1" applyBorder="1"/>
    <xf numFmtId="0" fontId="69" fillId="33" borderId="0" xfId="0" applyNumberFormat="1" applyFont="1" applyFill="1" applyAlignment="1">
      <alignment horizontal="center"/>
    </xf>
    <xf numFmtId="0" fontId="69" fillId="33" borderId="0" xfId="0" applyNumberFormat="1" applyFont="1" applyFill="1" applyBorder="1" applyAlignment="1">
      <alignment horizontal="center"/>
    </xf>
    <xf numFmtId="0" fontId="69" fillId="33" borderId="0" xfId="0" applyFont="1" applyFill="1" applyBorder="1" applyAlignment="1">
      <alignment horizontal="center"/>
    </xf>
    <xf numFmtId="0" fontId="69" fillId="33" borderId="11" xfId="0" applyFont="1" applyFill="1" applyBorder="1"/>
    <xf numFmtId="0" fontId="69" fillId="33" borderId="11" xfId="0" applyFont="1" applyFill="1" applyBorder="1" applyAlignment="1">
      <alignment horizontal="center"/>
    </xf>
    <xf numFmtId="0" fontId="71" fillId="33" borderId="0" xfId="0" applyFont="1" applyFill="1" applyAlignment="1"/>
    <xf numFmtId="0" fontId="69" fillId="33" borderId="12" xfId="0" quotePrefix="1" applyNumberFormat="1" applyFont="1" applyFill="1" applyBorder="1" applyAlignment="1">
      <alignment horizontal="center"/>
    </xf>
    <xf numFmtId="0" fontId="24" fillId="33" borderId="0" xfId="64" applyFont="1" applyFill="1"/>
    <xf numFmtId="9" fontId="24" fillId="33" borderId="0" xfId="64" applyNumberFormat="1" applyFont="1" applyFill="1"/>
    <xf numFmtId="9" fontId="24" fillId="33" borderId="0" xfId="63" applyFont="1" applyFill="1"/>
    <xf numFmtId="9" fontId="24" fillId="33" borderId="0" xfId="63" applyFont="1" applyFill="1" applyAlignment="1">
      <alignment horizontal="center"/>
    </xf>
    <xf numFmtId="0" fontId="67" fillId="33" borderId="0" xfId="64" applyFont="1" applyFill="1"/>
    <xf numFmtId="0" fontId="24" fillId="37" borderId="0" xfId="64" applyFont="1" applyFill="1"/>
    <xf numFmtId="0" fontId="24" fillId="38" borderId="0" xfId="64" applyFont="1" applyFill="1"/>
    <xf numFmtId="9" fontId="24" fillId="38" borderId="0" xfId="64" quotePrefix="1" applyNumberFormat="1" applyFont="1" applyFill="1"/>
    <xf numFmtId="9" fontId="24" fillId="38" borderId="0" xfId="64" applyNumberFormat="1" applyFont="1" applyFill="1"/>
    <xf numFmtId="9" fontId="24" fillId="38" borderId="0" xfId="63" applyFont="1" applyFill="1"/>
    <xf numFmtId="0" fontId="34" fillId="33" borderId="19" xfId="81" applyFont="1" applyFill="1" applyBorder="1"/>
    <xf numFmtId="0" fontId="34" fillId="33" borderId="19" xfId="81" applyNumberFormat="1" applyFont="1" applyFill="1" applyBorder="1" applyAlignment="1">
      <alignment horizontal="center"/>
    </xf>
    <xf numFmtId="0" fontId="34" fillId="33" borderId="0" xfId="81" applyNumberFormat="1" applyFont="1" applyFill="1" applyBorder="1" applyAlignment="1">
      <alignment horizontal="center"/>
    </xf>
    <xf numFmtId="0" fontId="34" fillId="33" borderId="0" xfId="81" applyFill="1"/>
    <xf numFmtId="2" fontId="34" fillId="33" borderId="0" xfId="81" applyNumberFormat="1" applyFill="1"/>
    <xf numFmtId="0" fontId="34" fillId="33" borderId="0" xfId="81" applyFont="1" applyFill="1" applyBorder="1"/>
    <xf numFmtId="0" fontId="34" fillId="33" borderId="0" xfId="81" applyNumberFormat="1" applyFont="1" applyFill="1" applyAlignment="1">
      <alignment horizontal="center"/>
    </xf>
    <xf numFmtId="9" fontId="34" fillId="33" borderId="0" xfId="81" applyNumberFormat="1" applyFill="1"/>
    <xf numFmtId="2" fontId="0" fillId="33" borderId="0" xfId="82" applyNumberFormat="1" applyFont="1" applyFill="1"/>
    <xf numFmtId="0" fontId="34" fillId="33" borderId="18" xfId="81" applyFont="1" applyFill="1" applyBorder="1"/>
    <xf numFmtId="0" fontId="34" fillId="33" borderId="18" xfId="81" applyNumberFormat="1" applyFont="1" applyFill="1" applyBorder="1" applyAlignment="1">
      <alignment horizontal="center"/>
    </xf>
    <xf numFmtId="0" fontId="34" fillId="33" borderId="0" xfId="81" applyNumberFormat="1" applyFont="1" applyFill="1"/>
    <xf numFmtId="0" fontId="25" fillId="33" borderId="0" xfId="0" applyFont="1" applyFill="1" applyBorder="1" applyAlignment="1">
      <alignment horizontal="left" vertical="center" wrapText="1"/>
    </xf>
    <xf numFmtId="0" fontId="24" fillId="33" borderId="0" xfId="64" applyFont="1" applyFill="1" applyAlignment="1">
      <alignment horizontal="center"/>
    </xf>
    <xf numFmtId="0" fontId="70" fillId="33" borderId="12" xfId="0" applyFont="1" applyFill="1" applyBorder="1" applyAlignment="1">
      <alignment horizontal="left" vertical="top" wrapText="1" readingOrder="1"/>
    </xf>
    <xf numFmtId="0" fontId="70" fillId="33" borderId="14" xfId="0" applyFont="1" applyFill="1" applyBorder="1" applyAlignment="1">
      <alignment horizontal="center" vertical="center"/>
    </xf>
    <xf numFmtId="0" fontId="69" fillId="33" borderId="0" xfId="0" applyFont="1" applyFill="1" applyBorder="1" applyAlignment="1">
      <alignment horizontal="center"/>
    </xf>
    <xf numFmtId="0" fontId="53" fillId="33" borderId="0" xfId="59" applyFont="1" applyFill="1" applyBorder="1" applyAlignment="1">
      <alignment horizontal="left" wrapText="1"/>
    </xf>
    <xf numFmtId="0" fontId="55" fillId="33" borderId="14" xfId="57" applyFont="1" applyFill="1" applyBorder="1" applyAlignment="1">
      <alignment horizontal="center" vertical="center"/>
    </xf>
    <xf numFmtId="0" fontId="58" fillId="33" borderId="0" xfId="59" applyFont="1" applyFill="1" applyBorder="1" applyAlignment="1">
      <alignment horizontal="center"/>
    </xf>
    <xf numFmtId="0" fontId="44" fillId="33" borderId="0" xfId="0" applyFont="1" applyFill="1" applyBorder="1" applyAlignment="1">
      <alignment horizontal="left" vertical="center" wrapText="1"/>
    </xf>
    <xf numFmtId="0" fontId="45" fillId="33" borderId="13" xfId="0" applyFont="1" applyFill="1" applyBorder="1" applyAlignment="1">
      <alignment horizontal="center"/>
    </xf>
    <xf numFmtId="0" fontId="44" fillId="33" borderId="13" xfId="0" applyFont="1" applyFill="1" applyBorder="1" applyAlignment="1">
      <alignment horizontal="left" vertical="center"/>
    </xf>
    <xf numFmtId="0" fontId="64" fillId="36" borderId="26" xfId="66" applyFont="1" applyFill="1" applyBorder="1" applyAlignment="1" applyProtection="1">
      <alignment horizontal="left" wrapText="1"/>
      <protection locked="0"/>
    </xf>
    <xf numFmtId="0" fontId="64" fillId="36" borderId="26" xfId="66" applyFont="1" applyFill="1" applyBorder="1" applyAlignment="1" applyProtection="1">
      <alignment horizontal="center" vertical="center" wrapText="1"/>
      <protection locked="0"/>
    </xf>
    <xf numFmtId="0" fontId="64" fillId="36" borderId="25" xfId="66" applyFont="1" applyFill="1" applyBorder="1" applyAlignment="1" applyProtection="1">
      <alignment horizontal="center" vertical="center" wrapText="1"/>
      <protection locked="0"/>
    </xf>
    <xf numFmtId="0" fontId="44" fillId="33" borderId="13" xfId="66" applyFont="1" applyFill="1" applyBorder="1" applyAlignment="1">
      <alignment horizontal="left" vertical="center"/>
    </xf>
    <xf numFmtId="0" fontId="44" fillId="33" borderId="0" xfId="66" applyFont="1" applyFill="1" applyBorder="1" applyAlignment="1">
      <alignment horizontal="left" vertical="center" wrapText="1"/>
    </xf>
    <xf numFmtId="1" fontId="45" fillId="33" borderId="27" xfId="66" applyNumberFormat="1" applyFont="1" applyFill="1" applyBorder="1" applyAlignment="1">
      <alignment horizontal="center" vertical="center" wrapText="1"/>
    </xf>
    <xf numFmtId="1" fontId="45" fillId="33" borderId="22" xfId="66" applyNumberFormat="1" applyFont="1" applyFill="1" applyBorder="1" applyAlignment="1">
      <alignment horizontal="center" vertical="center" wrapText="1"/>
    </xf>
    <xf numFmtId="0" fontId="45" fillId="33" borderId="12" xfId="66" applyFont="1" applyFill="1" applyBorder="1" applyAlignment="1">
      <alignment horizontal="center"/>
    </xf>
    <xf numFmtId="0" fontId="51" fillId="33" borderId="0" xfId="0" applyFont="1" applyFill="1" applyBorder="1" applyAlignment="1">
      <alignment horizontal="left" vertical="top" wrapText="1" readingOrder="1"/>
    </xf>
    <xf numFmtId="0" fontId="49" fillId="33" borderId="0" xfId="0" applyFont="1" applyFill="1" applyBorder="1" applyAlignment="1">
      <alignment horizontal="left" vertical="center" wrapText="1"/>
    </xf>
    <xf numFmtId="0" fontId="47" fillId="33" borderId="13" xfId="0" applyFont="1" applyFill="1" applyBorder="1" applyAlignment="1">
      <alignment horizontal="left" vertical="center"/>
    </xf>
    <xf numFmtId="0" fontId="48" fillId="33" borderId="0" xfId="0" applyFont="1" applyFill="1" applyBorder="1" applyAlignment="1">
      <alignment horizontal="center" vertical="center"/>
    </xf>
    <xf numFmtId="0" fontId="48" fillId="33" borderId="12" xfId="0" applyFont="1" applyFill="1" applyBorder="1" applyAlignment="1">
      <alignment horizontal="center" vertical="center"/>
    </xf>
    <xf numFmtId="0" fontId="51" fillId="0" borderId="12" xfId="0" applyFont="1" applyBorder="1" applyAlignment="1">
      <alignment horizontal="left" vertical="center" wrapText="1" readingOrder="1"/>
    </xf>
    <xf numFmtId="0" fontId="51" fillId="33" borderId="13" xfId="0" applyFont="1" applyFill="1" applyBorder="1" applyAlignment="1">
      <alignment horizontal="left" vertical="center"/>
    </xf>
    <xf numFmtId="0" fontId="72" fillId="33" borderId="0" xfId="61" applyFont="1" applyFill="1" applyBorder="1"/>
    <xf numFmtId="0" fontId="53" fillId="33" borderId="14" xfId="0" applyFont="1" applyFill="1" applyBorder="1" applyAlignment="1">
      <alignment horizontal="center" vertical="center" wrapText="1"/>
    </xf>
    <xf numFmtId="0" fontId="25" fillId="33" borderId="11" xfId="0" applyFont="1" applyFill="1" applyBorder="1" applyAlignment="1">
      <alignment horizontal="center" vertical="center" wrapText="1"/>
    </xf>
    <xf numFmtId="0" fontId="25" fillId="33" borderId="0" xfId="0" applyFont="1" applyFill="1" applyAlignment="1">
      <alignment horizontal="center" vertical="center"/>
    </xf>
    <xf numFmtId="10" fontId="25" fillId="33" borderId="0" xfId="0" applyNumberFormat="1" applyFont="1" applyFill="1" applyAlignment="1">
      <alignment horizontal="center" vertical="center"/>
    </xf>
    <xf numFmtId="0" fontId="25" fillId="33" borderId="11" xfId="0" applyFont="1" applyFill="1" applyBorder="1" applyAlignment="1">
      <alignment horizontal="center" vertical="center"/>
    </xf>
    <xf numFmtId="10" fontId="25" fillId="33" borderId="11" xfId="0" applyNumberFormat="1" applyFont="1" applyFill="1" applyBorder="1" applyAlignment="1">
      <alignment horizontal="center" vertical="center"/>
    </xf>
    <xf numFmtId="0" fontId="73" fillId="33" borderId="10" xfId="0" applyFont="1" applyFill="1" applyBorder="1" applyAlignment="1">
      <alignment horizontal="left" vertical="center" wrapText="1"/>
    </xf>
    <xf numFmtId="0" fontId="58" fillId="33" borderId="0" xfId="0" applyFont="1" applyFill="1" applyAlignment="1">
      <alignment horizontal="justify" vertical="center" wrapText="1"/>
    </xf>
    <xf numFmtId="0" fontId="73" fillId="33" borderId="14" xfId="0" applyFont="1" applyFill="1" applyBorder="1" applyAlignment="1">
      <alignment horizontal="center" vertical="center"/>
    </xf>
    <xf numFmtId="0" fontId="66" fillId="33" borderId="11" xfId="0" applyFont="1" applyFill="1" applyBorder="1" applyAlignment="1">
      <alignment horizontal="center"/>
    </xf>
    <xf numFmtId="0" fontId="66" fillId="33" borderId="0" xfId="0" applyFont="1" applyFill="1" applyBorder="1" applyAlignment="1">
      <alignment horizontal="center"/>
    </xf>
    <xf numFmtId="0" fontId="66" fillId="33" borderId="11" xfId="0" applyFont="1" applyFill="1" applyBorder="1" applyAlignment="1">
      <alignment vertical="center" wrapText="1"/>
    </xf>
    <xf numFmtId="2" fontId="66" fillId="33" borderId="11" xfId="0" applyNumberFormat="1" applyFont="1" applyFill="1" applyBorder="1" applyAlignment="1">
      <alignment vertical="center" wrapText="1"/>
    </xf>
    <xf numFmtId="2" fontId="66" fillId="33" borderId="0" xfId="0" applyNumberFormat="1" applyFont="1" applyFill="1" applyBorder="1" applyAlignment="1">
      <alignment vertical="center" wrapText="1"/>
    </xf>
    <xf numFmtId="0" fontId="74" fillId="33" borderId="0" xfId="0" applyFont="1" applyFill="1" applyBorder="1" applyAlignment="1">
      <alignment vertical="center" wrapText="1"/>
    </xf>
    <xf numFmtId="0" fontId="66" fillId="33" borderId="0" xfId="0" applyFont="1" applyFill="1" applyBorder="1" applyAlignment="1">
      <alignment vertical="center" wrapText="1"/>
    </xf>
    <xf numFmtId="0" fontId="66" fillId="33" borderId="0" xfId="0" applyFont="1" applyFill="1" applyBorder="1"/>
    <xf numFmtId="2" fontId="66" fillId="33" borderId="0" xfId="0" applyNumberFormat="1" applyFont="1" applyFill="1" applyBorder="1"/>
    <xf numFmtId="165" fontId="66" fillId="33" borderId="0" xfId="0" applyNumberFormat="1" applyFont="1" applyFill="1" applyBorder="1" applyAlignment="1">
      <alignment vertical="center" wrapText="1"/>
    </xf>
    <xf numFmtId="11" fontId="66" fillId="33" borderId="0" xfId="0" applyNumberFormat="1" applyFont="1" applyFill="1" applyBorder="1" applyAlignment="1">
      <alignment vertical="center" wrapText="1"/>
    </xf>
    <xf numFmtId="165" fontId="66" fillId="33" borderId="0" xfId="0" applyNumberFormat="1" applyFont="1" applyFill="1" applyBorder="1"/>
    <xf numFmtId="0" fontId="70" fillId="33" borderId="12" xfId="0" applyFont="1" applyFill="1" applyBorder="1" applyAlignment="1">
      <alignment horizontal="left" vertical="center" wrapText="1"/>
    </xf>
    <xf numFmtId="0" fontId="67" fillId="33" borderId="0" xfId="0" applyFont="1" applyFill="1" applyBorder="1" applyAlignment="1">
      <alignment vertical="center"/>
    </xf>
    <xf numFmtId="2" fontId="24" fillId="33" borderId="0" xfId="0" applyNumberFormat="1" applyFont="1" applyFill="1"/>
    <xf numFmtId="2" fontId="24" fillId="33" borderId="0" xfId="0" applyNumberFormat="1" applyFont="1" applyFill="1" applyBorder="1"/>
    <xf numFmtId="0" fontId="56" fillId="33" borderId="0" xfId="59" applyFont="1" applyFill="1"/>
    <xf numFmtId="0" fontId="24" fillId="33" borderId="0" xfId="0" applyFont="1" applyFill="1" applyAlignment="1">
      <alignment wrapText="1"/>
    </xf>
    <xf numFmtId="0" fontId="25" fillId="33" borderId="14" xfId="0" applyFont="1" applyFill="1" applyBorder="1" applyAlignment="1">
      <alignment horizontal="center" vertical="center"/>
    </xf>
    <xf numFmtId="0" fontId="24" fillId="33" borderId="0" xfId="0" applyFont="1" applyFill="1" applyAlignment="1">
      <alignment horizontal="left" wrapText="1"/>
    </xf>
    <xf numFmtId="0" fontId="25" fillId="33" borderId="0" xfId="0" applyFont="1" applyFill="1" applyBorder="1" applyAlignment="1">
      <alignment horizontal="center" vertical="center"/>
    </xf>
    <xf numFmtId="0" fontId="53" fillId="33" borderId="0" xfId="0" applyFont="1" applyFill="1" applyBorder="1"/>
    <xf numFmtId="0" fontId="25" fillId="33" borderId="0" xfId="0" applyFont="1" applyFill="1" applyBorder="1" applyAlignment="1">
      <alignment vertical="center"/>
    </xf>
    <xf numFmtId="0" fontId="25" fillId="33" borderId="0" xfId="0" applyFont="1" applyFill="1" applyBorder="1" applyAlignment="1">
      <alignment horizontal="center" vertical="center"/>
    </xf>
    <xf numFmtId="0" fontId="25" fillId="33" borderId="0" xfId="0" applyFont="1" applyFill="1" applyBorder="1" applyAlignment="1">
      <alignment horizontal="center" vertical="center" wrapText="1"/>
    </xf>
    <xf numFmtId="0" fontId="24" fillId="33" borderId="0" xfId="0" applyFont="1" applyFill="1" applyBorder="1"/>
    <xf numFmtId="0" fontId="53" fillId="33" borderId="0" xfId="0" applyFont="1" applyFill="1" applyBorder="1" applyAlignment="1">
      <alignment horizontal="center"/>
    </xf>
    <xf numFmtId="0" fontId="58" fillId="33" borderId="0" xfId="0" applyFont="1" applyFill="1" applyBorder="1" applyAlignment="1">
      <alignment horizontal="left" vertical="center"/>
    </xf>
    <xf numFmtId="0" fontId="67" fillId="33" borderId="0" xfId="0" applyFont="1" applyFill="1" applyAlignment="1">
      <alignment horizontal="justify" vertical="center" wrapText="1"/>
    </xf>
    <xf numFmtId="0" fontId="76" fillId="33" borderId="14" xfId="0" applyFont="1" applyFill="1" applyBorder="1" applyAlignment="1">
      <alignment horizontal="center" vertical="center"/>
    </xf>
    <xf numFmtId="0" fontId="71" fillId="33" borderId="13" xfId="0" applyNumberFormat="1" applyFont="1" applyFill="1" applyBorder="1" applyAlignment="1">
      <alignment horizontal="center"/>
    </xf>
    <xf numFmtId="0" fontId="69" fillId="33" borderId="13" xfId="0" quotePrefix="1" applyNumberFormat="1" applyFont="1" applyFill="1" applyBorder="1" applyAlignment="1">
      <alignment horizontal="center"/>
    </xf>
    <xf numFmtId="0" fontId="71" fillId="33" borderId="0" xfId="0" applyNumberFormat="1" applyFont="1" applyFill="1" applyBorder="1" applyAlignment="1">
      <alignment horizontal="center"/>
    </xf>
    <xf numFmtId="0" fontId="69" fillId="33" borderId="0" xfId="0" quotePrefix="1" applyNumberFormat="1" applyFont="1" applyFill="1" applyBorder="1" applyAlignment="1">
      <alignment horizontal="center"/>
    </xf>
    <xf numFmtId="0" fontId="71" fillId="33" borderId="0" xfId="0" applyFont="1" applyFill="1" applyBorder="1" applyAlignment="1">
      <alignment horizontal="center" vertical="center"/>
    </xf>
    <xf numFmtId="0" fontId="69" fillId="33" borderId="10" xfId="0" applyFont="1" applyFill="1" applyBorder="1"/>
    <xf numFmtId="0" fontId="69" fillId="33" borderId="10" xfId="0" applyNumberFormat="1" applyFont="1" applyFill="1" applyBorder="1" applyAlignment="1">
      <alignment horizontal="center"/>
    </xf>
    <xf numFmtId="0" fontId="69" fillId="33" borderId="11" xfId="0" applyNumberFormat="1" applyFont="1" applyFill="1" applyBorder="1" applyAlignment="1">
      <alignment horizontal="center"/>
    </xf>
    <xf numFmtId="166" fontId="69" fillId="33" borderId="10" xfId="56" applyNumberFormat="1" applyFont="1" applyFill="1" applyBorder="1" applyAlignment="1">
      <alignment horizontal="center"/>
    </xf>
    <xf numFmtId="166" fontId="69" fillId="33" borderId="10" xfId="56" applyNumberFormat="1" applyFont="1" applyFill="1" applyBorder="1"/>
    <xf numFmtId="0" fontId="71" fillId="33" borderId="12" xfId="0" applyFont="1" applyFill="1" applyBorder="1" applyAlignment="1">
      <alignment horizontal="center" vertical="center"/>
    </xf>
    <xf numFmtId="0" fontId="69" fillId="33" borderId="0" xfId="0" applyFont="1" applyFill="1" applyBorder="1" applyAlignment="1">
      <alignment horizontal="center" vertical="center"/>
    </xf>
    <xf numFmtId="0" fontId="24" fillId="33" borderId="0" xfId="55" applyFont="1" applyFill="1" applyBorder="1"/>
    <xf numFmtId="0" fontId="24" fillId="33" borderId="13" xfId="55" applyFont="1" applyFill="1" applyBorder="1"/>
    <xf numFmtId="0" fontId="24" fillId="33" borderId="13" xfId="55" applyNumberFormat="1" applyFont="1" applyFill="1" applyBorder="1" applyAlignment="1">
      <alignment horizontal="center"/>
    </xf>
    <xf numFmtId="0" fontId="69" fillId="33" borderId="0" xfId="0" applyFont="1" applyFill="1" applyBorder="1" applyAlignment="1">
      <alignment horizontal="left" vertical="center"/>
    </xf>
    <xf numFmtId="0" fontId="71" fillId="33" borderId="0" xfId="0" applyFont="1" applyFill="1" applyBorder="1" applyAlignment="1">
      <alignment horizontal="center" vertical="center"/>
    </xf>
    <xf numFmtId="0" fontId="70" fillId="33" borderId="0" xfId="0" applyFont="1" applyFill="1" applyBorder="1" applyAlignment="1">
      <alignment horizontal="left" vertical="top" wrapText="1" readingOrder="1"/>
    </xf>
    <xf numFmtId="0" fontId="67" fillId="33" borderId="0" xfId="0" applyFont="1" applyFill="1" applyBorder="1" applyAlignment="1">
      <alignment horizontal="left" vertical="center" wrapText="1"/>
    </xf>
    <xf numFmtId="0" fontId="24" fillId="33" borderId="15" xfId="0" applyNumberFormat="1" applyFont="1" applyFill="1" applyBorder="1" applyAlignment="1">
      <alignment horizontal="center"/>
    </xf>
    <xf numFmtId="0" fontId="66" fillId="33" borderId="12" xfId="0" applyFont="1" applyFill="1" applyBorder="1"/>
    <xf numFmtId="0" fontId="24" fillId="33" borderId="12" xfId="0" applyNumberFormat="1" applyFont="1" applyFill="1" applyBorder="1" applyAlignment="1">
      <alignment horizontal="center"/>
    </xf>
    <xf numFmtId="0" fontId="66" fillId="33" borderId="12" xfId="0" applyNumberFormat="1" applyFont="1" applyFill="1" applyBorder="1" applyAlignment="1">
      <alignment horizontal="center"/>
    </xf>
    <xf numFmtId="0" fontId="66" fillId="33" borderId="13" xfId="0" applyFont="1" applyFill="1" applyBorder="1"/>
    <xf numFmtId="0" fontId="24" fillId="33" borderId="13" xfId="0" applyNumberFormat="1" applyFont="1" applyFill="1" applyBorder="1" applyAlignment="1">
      <alignment horizontal="center"/>
    </xf>
    <xf numFmtId="0" fontId="66" fillId="33" borderId="13" xfId="0" applyNumberFormat="1" applyFont="1" applyFill="1" applyBorder="1" applyAlignment="1">
      <alignment horizontal="center"/>
    </xf>
    <xf numFmtId="0" fontId="24" fillId="33" borderId="13" xfId="0" quotePrefix="1" applyNumberFormat="1" applyFont="1" applyFill="1" applyBorder="1" applyAlignment="1">
      <alignment horizontal="center"/>
    </xf>
    <xf numFmtId="0" fontId="24" fillId="33" borderId="0" xfId="0" applyNumberFormat="1" applyFont="1" applyFill="1" applyAlignment="1">
      <alignment horizontal="center"/>
    </xf>
    <xf numFmtId="0" fontId="74" fillId="33" borderId="0" xfId="0" applyFont="1" applyFill="1" applyBorder="1"/>
    <xf numFmtId="0" fontId="24" fillId="33" borderId="0" xfId="0" applyNumberFormat="1" applyFont="1" applyFill="1" applyBorder="1" applyAlignment="1">
      <alignment horizontal="center"/>
    </xf>
    <xf numFmtId="0" fontId="66" fillId="33" borderId="0" xfId="0" applyNumberFormat="1" applyFont="1" applyFill="1" applyBorder="1" applyAlignment="1">
      <alignment horizontal="center"/>
    </xf>
    <xf numFmtId="0" fontId="79" fillId="33" borderId="0" xfId="0" applyNumberFormat="1" applyFont="1" applyFill="1" applyBorder="1" applyAlignment="1">
      <alignment horizontal="center"/>
    </xf>
    <xf numFmtId="0" fontId="24" fillId="33" borderId="0" xfId="0" quotePrefix="1" applyNumberFormat="1" applyFont="1" applyFill="1" applyBorder="1" applyAlignment="1">
      <alignment horizontal="center"/>
    </xf>
    <xf numFmtId="3" fontId="24" fillId="33" borderId="0" xfId="0" applyNumberFormat="1" applyFont="1" applyFill="1" applyAlignment="1">
      <alignment horizontal="center"/>
    </xf>
    <xf numFmtId="0" fontId="24" fillId="33" borderId="11" xfId="0" applyFont="1" applyFill="1" applyBorder="1"/>
    <xf numFmtId="0" fontId="73" fillId="33" borderId="0" xfId="0" applyFont="1" applyFill="1" applyBorder="1" applyAlignment="1">
      <alignment horizontal="left" vertical="top" wrapText="1" readingOrder="1"/>
    </xf>
    <xf numFmtId="0" fontId="67" fillId="33" borderId="0" xfId="0" applyFont="1" applyFill="1"/>
    <xf numFmtId="0" fontId="69" fillId="33" borderId="0" xfId="0" applyFont="1" applyFill="1"/>
    <xf numFmtId="0" fontId="56" fillId="0" borderId="0" xfId="57" applyFont="1"/>
    <xf numFmtId="0" fontId="61" fillId="33" borderId="16" xfId="57" applyFont="1" applyFill="1" applyBorder="1" applyAlignment="1">
      <alignment horizontal="center" wrapText="1"/>
    </xf>
    <xf numFmtId="0" fontId="61" fillId="33" borderId="0" xfId="57" applyFont="1" applyFill="1" applyBorder="1" applyAlignment="1">
      <alignment horizontal="center"/>
    </xf>
    <xf numFmtId="0" fontId="56" fillId="0" borderId="12" xfId="57" applyFont="1" applyBorder="1"/>
    <xf numFmtId="0" fontId="56" fillId="33" borderId="0" xfId="57" applyFont="1" applyFill="1" applyBorder="1" applyAlignment="1">
      <alignment horizontal="center" wrapText="1"/>
    </xf>
    <xf numFmtId="0" fontId="24" fillId="33" borderId="17" xfId="57" applyFont="1" applyFill="1" applyBorder="1" applyAlignment="1">
      <alignment horizontal="center"/>
    </xf>
    <xf numFmtId="0" fontId="24" fillId="33" borderId="13" xfId="57" applyFont="1" applyFill="1" applyBorder="1" applyAlignment="1">
      <alignment horizontal="center"/>
    </xf>
    <xf numFmtId="0" fontId="56" fillId="33" borderId="16" xfId="57" applyFont="1" applyFill="1" applyBorder="1"/>
    <xf numFmtId="167" fontId="56" fillId="34" borderId="16" xfId="58" applyNumberFormat="1" applyFont="1" applyFill="1" applyBorder="1" applyAlignment="1">
      <alignment horizontal="center"/>
    </xf>
    <xf numFmtId="167" fontId="56" fillId="34" borderId="0" xfId="58" applyNumberFormat="1" applyFont="1" applyFill="1" applyAlignment="1">
      <alignment horizontal="center"/>
    </xf>
    <xf numFmtId="10" fontId="56" fillId="34" borderId="0" xfId="58" applyNumberFormat="1" applyFont="1" applyFill="1" applyAlignment="1">
      <alignment horizontal="center"/>
    </xf>
    <xf numFmtId="167" fontId="56" fillId="33" borderId="16" xfId="58" applyNumberFormat="1" applyFont="1" applyFill="1" applyBorder="1" applyAlignment="1">
      <alignment horizontal="center"/>
    </xf>
    <xf numFmtId="167" fontId="56" fillId="33" borderId="0" xfId="58" applyNumberFormat="1" applyFont="1" applyFill="1" applyAlignment="1">
      <alignment horizontal="center"/>
    </xf>
    <xf numFmtId="167" fontId="56" fillId="33" borderId="17" xfId="58" applyNumberFormat="1" applyFont="1" applyFill="1" applyBorder="1" applyAlignment="1">
      <alignment horizontal="center"/>
    </xf>
    <xf numFmtId="167" fontId="56" fillId="33" borderId="13" xfId="58" applyNumberFormat="1" applyFont="1" applyFill="1" applyBorder="1" applyAlignment="1">
      <alignment horizontal="center"/>
    </xf>
    <xf numFmtId="0" fontId="70" fillId="33" borderId="12" xfId="0" applyFont="1" applyFill="1" applyBorder="1" applyAlignment="1">
      <alignment horizontal="left" wrapText="1"/>
    </xf>
    <xf numFmtId="0" fontId="70" fillId="33" borderId="0" xfId="0" applyFont="1" applyFill="1" applyAlignment="1">
      <alignment horizontal="left" wrapText="1"/>
    </xf>
    <xf numFmtId="0" fontId="80" fillId="33" borderId="14" xfId="0" applyFont="1" applyFill="1" applyBorder="1" applyAlignment="1">
      <alignment horizontal="center" vertical="center"/>
    </xf>
    <xf numFmtId="0" fontId="24" fillId="33" borderId="15" xfId="0" applyFont="1" applyFill="1" applyBorder="1" applyAlignment="1">
      <alignment horizontal="center"/>
    </xf>
    <xf numFmtId="0" fontId="24" fillId="33" borderId="12" xfId="0" applyFont="1" applyFill="1" applyBorder="1"/>
    <xf numFmtId="0" fontId="24" fillId="33" borderId="13" xfId="0" applyFont="1" applyFill="1" applyBorder="1"/>
    <xf numFmtId="0" fontId="73" fillId="33" borderId="12" xfId="0" applyFont="1" applyFill="1" applyBorder="1" applyAlignment="1">
      <alignment horizontal="left" vertical="top" wrapText="1" readingOrder="1"/>
    </xf>
  </cellXfs>
  <cellStyles count="83">
    <cellStyle name="20% - Accent1" xfId="19" builtinId="30" customBuiltin="1"/>
    <cellStyle name="20% - Accent1 2" xfId="43" xr:uid="{00000000-0005-0000-0000-000001000000}"/>
    <cellStyle name="20% - Accent1 3" xfId="69" xr:uid="{00000000-0005-0000-0000-000002000000}"/>
    <cellStyle name="20% - Accent2" xfId="23" builtinId="34" customBuiltin="1"/>
    <cellStyle name="20% - Accent2 2" xfId="45" xr:uid="{00000000-0005-0000-0000-000004000000}"/>
    <cellStyle name="20% - Accent2 3" xfId="71" xr:uid="{00000000-0005-0000-0000-000005000000}"/>
    <cellStyle name="20% - Accent3" xfId="27" builtinId="38" customBuiltin="1"/>
    <cellStyle name="20% - Accent3 2" xfId="47" xr:uid="{00000000-0005-0000-0000-000007000000}"/>
    <cellStyle name="20% - Accent3 3" xfId="73" xr:uid="{00000000-0005-0000-0000-000008000000}"/>
    <cellStyle name="20% - Accent4" xfId="31" builtinId="42" customBuiltin="1"/>
    <cellStyle name="20% - Accent4 2" xfId="49" xr:uid="{00000000-0005-0000-0000-00000A000000}"/>
    <cellStyle name="20% - Accent4 3" xfId="75" xr:uid="{00000000-0005-0000-0000-00000B000000}"/>
    <cellStyle name="20% - Accent5" xfId="35" builtinId="46" customBuiltin="1"/>
    <cellStyle name="20% - Accent5 2" xfId="51" xr:uid="{00000000-0005-0000-0000-00000D000000}"/>
    <cellStyle name="20% - Accent5 3" xfId="77" xr:uid="{00000000-0005-0000-0000-00000E000000}"/>
    <cellStyle name="20% - Accent6" xfId="39" builtinId="50" customBuiltin="1"/>
    <cellStyle name="20% - Accent6 2" xfId="53" xr:uid="{00000000-0005-0000-0000-000010000000}"/>
    <cellStyle name="20% - Accent6 3" xfId="79" xr:uid="{00000000-0005-0000-0000-000011000000}"/>
    <cellStyle name="40% - Accent1" xfId="20" builtinId="31" customBuiltin="1"/>
    <cellStyle name="40% - Accent1 2" xfId="44" xr:uid="{00000000-0005-0000-0000-000013000000}"/>
    <cellStyle name="40% - Accent1 3" xfId="70" xr:uid="{00000000-0005-0000-0000-000014000000}"/>
    <cellStyle name="40% - Accent2" xfId="24" builtinId="35" customBuiltin="1"/>
    <cellStyle name="40% - Accent2 2" xfId="46" xr:uid="{00000000-0005-0000-0000-000016000000}"/>
    <cellStyle name="40% - Accent2 3" xfId="72" xr:uid="{00000000-0005-0000-0000-000017000000}"/>
    <cellStyle name="40% - Accent3" xfId="28" builtinId="39" customBuiltin="1"/>
    <cellStyle name="40% - Accent3 2" xfId="48" xr:uid="{00000000-0005-0000-0000-000019000000}"/>
    <cellStyle name="40% - Accent3 3" xfId="74" xr:uid="{00000000-0005-0000-0000-00001A000000}"/>
    <cellStyle name="40% - Accent4" xfId="32" builtinId="43" customBuiltin="1"/>
    <cellStyle name="40% - Accent4 2" xfId="50" xr:uid="{00000000-0005-0000-0000-00001C000000}"/>
    <cellStyle name="40% - Accent4 3" xfId="76" xr:uid="{00000000-0005-0000-0000-00001D000000}"/>
    <cellStyle name="40% - Accent5" xfId="36" builtinId="47" customBuiltin="1"/>
    <cellStyle name="40% - Accent5 2" xfId="52" xr:uid="{00000000-0005-0000-0000-00001F000000}"/>
    <cellStyle name="40% - Accent5 3" xfId="78" xr:uid="{00000000-0005-0000-0000-000020000000}"/>
    <cellStyle name="40% - Accent6" xfId="40" builtinId="51" customBuiltin="1"/>
    <cellStyle name="40% - Accent6 2" xfId="54" xr:uid="{00000000-0005-0000-0000-000022000000}"/>
    <cellStyle name="40% - Accent6 3" xfId="80" xr:uid="{00000000-0005-0000-0000-000023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6" builtinId="3"/>
    <cellStyle name="Comma 2" xfId="60" xr:uid="{00000000-0005-0000-0000-000034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12 3" xfId="59" xr:uid="{00000000-0005-0000-0000-00003F000000}"/>
    <cellStyle name="Normal 2" xfId="55" xr:uid="{00000000-0005-0000-0000-000040000000}"/>
    <cellStyle name="Normal 3" xfId="57" xr:uid="{00000000-0005-0000-0000-000041000000}"/>
    <cellStyle name="Normal 3 2" xfId="61" xr:uid="{00000000-0005-0000-0000-000042000000}"/>
    <cellStyle name="Normal 4" xfId="62" xr:uid="{00000000-0005-0000-0000-000043000000}"/>
    <cellStyle name="Normal 5" xfId="64" xr:uid="{00000000-0005-0000-0000-000044000000}"/>
    <cellStyle name="Normal 5 2" xfId="81" xr:uid="{00000000-0005-0000-0000-000045000000}"/>
    <cellStyle name="Normal 6" xfId="66" xr:uid="{00000000-0005-0000-0000-000046000000}"/>
    <cellStyle name="Note" xfId="15" builtinId="10" customBuiltin="1"/>
    <cellStyle name="Note 2" xfId="42" xr:uid="{00000000-0005-0000-0000-000048000000}"/>
    <cellStyle name="Note 3" xfId="68" xr:uid="{00000000-0005-0000-0000-000049000000}"/>
    <cellStyle name="Output" xfId="10" builtinId="21" customBuiltin="1"/>
    <cellStyle name="Percent" xfId="63" builtinId="5"/>
    <cellStyle name="Percent 2" xfId="58" xr:uid="{00000000-0005-0000-0000-00004C000000}"/>
    <cellStyle name="Percent 3" xfId="65" xr:uid="{00000000-0005-0000-0000-00004D000000}"/>
    <cellStyle name="Percent 3 2" xfId="82" xr:uid="{00000000-0005-0000-0000-00004E000000}"/>
    <cellStyle name="Title" xfId="1" builtinId="15" customBuiltin="1"/>
    <cellStyle name="Title 2" xfId="67" xr:uid="{00000000-0005-0000-0000-000050000000}"/>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4.xml"/><Relationship Id="rId18" Type="http://schemas.openxmlformats.org/officeDocument/2006/relationships/worksheet" Target="worksheets/sheet13.xml"/><Relationship Id="rId26" Type="http://schemas.openxmlformats.org/officeDocument/2006/relationships/worksheet" Target="worksheets/sheet19.xml"/><Relationship Id="rId21" Type="http://schemas.openxmlformats.org/officeDocument/2006/relationships/chartsheet" Target="chartsheets/sheet6.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9.xml"/><Relationship Id="rId17" Type="http://schemas.openxmlformats.org/officeDocument/2006/relationships/worksheet" Target="worksheets/sheet12.xml"/><Relationship Id="rId25" Type="http://schemas.openxmlformats.org/officeDocument/2006/relationships/worksheet" Target="worksheets/sheet18.xml"/><Relationship Id="rId33"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1.xml"/><Relationship Id="rId20" Type="http://schemas.openxmlformats.org/officeDocument/2006/relationships/worksheet" Target="worksheets/sheet15.xml"/><Relationship Id="rId29" Type="http://schemas.openxmlformats.org/officeDocument/2006/relationships/worksheet" Target="worksheets/sheet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3.xml"/><Relationship Id="rId24" Type="http://schemas.openxmlformats.org/officeDocument/2006/relationships/worksheet" Target="worksheets/sheet17.xml"/><Relationship Id="rId32" Type="http://schemas.openxmlformats.org/officeDocument/2006/relationships/worksheet" Target="worksheets/sheet2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5.xml"/><Relationship Id="rId23" Type="http://schemas.openxmlformats.org/officeDocument/2006/relationships/worksheet" Target="worksheets/sheet16.xml"/><Relationship Id="rId28" Type="http://schemas.openxmlformats.org/officeDocument/2006/relationships/worksheet" Target="worksheets/sheet20.xml"/><Relationship Id="rId36" Type="http://schemas.openxmlformats.org/officeDocument/2006/relationships/sharedStrings" Target="sharedStrings.xml"/><Relationship Id="rId10" Type="http://schemas.openxmlformats.org/officeDocument/2006/relationships/chartsheet" Target="chartsheets/sheet2.xml"/><Relationship Id="rId19" Type="http://schemas.openxmlformats.org/officeDocument/2006/relationships/worksheet" Target="worksheets/sheet14.xml"/><Relationship Id="rId31" Type="http://schemas.openxmlformats.org/officeDocument/2006/relationships/worksheet" Target="worksheets/sheet23.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worksheet" Target="worksheets/sheet10.xml"/><Relationship Id="rId22" Type="http://schemas.openxmlformats.org/officeDocument/2006/relationships/chartsheet" Target="chartsheets/sheet7.xml"/><Relationship Id="rId27" Type="http://schemas.openxmlformats.org/officeDocument/2006/relationships/chartsheet" Target="chartsheets/sheet8.xml"/><Relationship Id="rId30" Type="http://schemas.openxmlformats.org/officeDocument/2006/relationships/worksheet" Target="worksheets/sheet22.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aramond" panose="02020404030301010803" pitchFamily="18" charset="0"/>
                <a:ea typeface="+mn-ea"/>
                <a:cs typeface="+mn-cs"/>
              </a:defRPr>
            </a:pPr>
            <a:r>
              <a:rPr lang="da-DK"/>
              <a:t>Figure 4a: %-difference to arm’s-length price when importing from a low-tax partner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aramond" panose="02020404030301010803" pitchFamily="18" charset="0"/>
              <a:ea typeface="+mn-ea"/>
              <a:cs typeface="+mn-cs"/>
            </a:defRPr>
          </a:pPr>
          <a:endParaRPr lang="en-US"/>
        </a:p>
      </c:txPr>
    </c:title>
    <c:autoTitleDeleted val="0"/>
    <c:plotArea>
      <c:layout>
        <c:manualLayout>
          <c:layoutTarget val="inner"/>
          <c:xMode val="edge"/>
          <c:yMode val="edge"/>
          <c:x val="9.6854480728713707E-2"/>
          <c:y val="8.2147044156621468E-2"/>
          <c:w val="0.91440765569453497"/>
          <c:h val="0.61230780994719591"/>
        </c:manualLayout>
      </c:layout>
      <c:lineChart>
        <c:grouping val="standard"/>
        <c:varyColors val="0"/>
        <c:ser>
          <c:idx val="0"/>
          <c:order val="0"/>
          <c:tx>
            <c:strRef>
              <c:f>'Data Figure 5a,b'!$A$4</c:f>
              <c:strCache>
                <c:ptCount val="1"/>
                <c:pt idx="0">
                  <c:v>Low tax</c:v>
                </c:pt>
              </c:strCache>
            </c:strRef>
          </c:tx>
          <c:spPr>
            <a:ln w="28575" cap="rnd">
              <a:noFill/>
              <a:round/>
            </a:ln>
            <a:effectLst/>
          </c:spPr>
          <c:marker>
            <c:symbol val="circle"/>
            <c:size val="10"/>
            <c:spPr>
              <a:solidFill>
                <a:schemeClr val="tx1"/>
              </a:solidFill>
              <a:ln w="9525">
                <a:solidFill>
                  <a:schemeClr val="tx1"/>
                </a:solidFill>
              </a:ln>
              <a:effectLst/>
            </c:spPr>
          </c:marker>
          <c:errBars>
            <c:errDir val="y"/>
            <c:errBarType val="both"/>
            <c:errValType val="cust"/>
            <c:noEndCap val="0"/>
            <c:plus>
              <c:numRef>
                <c:f>'Data Figure 5a,b'!$B$5:$M$5</c:f>
                <c:numCache>
                  <c:formatCode>General</c:formatCode>
                  <c:ptCount val="12"/>
                  <c:pt idx="0">
                    <c:v>0.1176</c:v>
                  </c:pt>
                  <c:pt idx="1">
                    <c:v>9.8392000000000007E-2</c:v>
                  </c:pt>
                  <c:pt idx="2">
                    <c:v>9.7804000000000002E-2</c:v>
                  </c:pt>
                  <c:pt idx="3">
                    <c:v>4.9196000000000004E-2</c:v>
                  </c:pt>
                  <c:pt idx="4">
                    <c:v>4.9588E-2</c:v>
                  </c:pt>
                  <c:pt idx="5">
                    <c:v>3.9787999999999997E-2</c:v>
                  </c:pt>
                  <c:pt idx="6">
                    <c:v>3.5672000000000002E-2</c:v>
                  </c:pt>
                  <c:pt idx="7">
                    <c:v>4.6452E-2</c:v>
                  </c:pt>
                  <c:pt idx="8">
                    <c:v>4.0571999999999997E-2</c:v>
                  </c:pt>
                  <c:pt idx="9">
                    <c:v>3.7044000000000001E-2</c:v>
                  </c:pt>
                  <c:pt idx="10">
                    <c:v>3.0380000000000001E-2</c:v>
                  </c:pt>
                  <c:pt idx="11">
                    <c:v>3.0380000000000001E-2</c:v>
                  </c:pt>
                </c:numCache>
              </c:numRef>
            </c:plus>
            <c:minus>
              <c:numRef>
                <c:f>'Data Figure 5a,b'!$B$5:$M$5</c:f>
                <c:numCache>
                  <c:formatCode>General</c:formatCode>
                  <c:ptCount val="12"/>
                  <c:pt idx="0">
                    <c:v>0.1176</c:v>
                  </c:pt>
                  <c:pt idx="1">
                    <c:v>9.8392000000000007E-2</c:v>
                  </c:pt>
                  <c:pt idx="2">
                    <c:v>9.7804000000000002E-2</c:v>
                  </c:pt>
                  <c:pt idx="3">
                    <c:v>4.9196000000000004E-2</c:v>
                  </c:pt>
                  <c:pt idx="4">
                    <c:v>4.9588E-2</c:v>
                  </c:pt>
                  <c:pt idx="5">
                    <c:v>3.9787999999999997E-2</c:v>
                  </c:pt>
                  <c:pt idx="6">
                    <c:v>3.5672000000000002E-2</c:v>
                  </c:pt>
                  <c:pt idx="7">
                    <c:v>4.6452E-2</c:v>
                  </c:pt>
                  <c:pt idx="8">
                    <c:v>4.0571999999999997E-2</c:v>
                  </c:pt>
                  <c:pt idx="9">
                    <c:v>3.7044000000000001E-2</c:v>
                  </c:pt>
                  <c:pt idx="10">
                    <c:v>3.0380000000000001E-2</c:v>
                  </c:pt>
                  <c:pt idx="11">
                    <c:v>3.0380000000000001E-2</c:v>
                  </c:pt>
                </c:numCache>
              </c:numRef>
            </c:minus>
            <c:spPr>
              <a:noFill/>
              <a:ln w="9525" cap="flat" cmpd="sng" algn="ctr">
                <a:solidFill>
                  <a:schemeClr val="tx1">
                    <a:lumMod val="65000"/>
                    <a:lumOff val="35000"/>
                  </a:schemeClr>
                </a:solidFill>
                <a:round/>
              </a:ln>
              <a:effectLst/>
            </c:spPr>
          </c:errBars>
          <c:cat>
            <c:strRef>
              <c:f>'Data Figure 5a,b'!$B$2:$M$2</c:f>
              <c:strCache>
                <c:ptCount val="12"/>
                <c:pt idx="0">
                  <c:v>no</c:v>
                </c:pt>
                <c:pt idx="1">
                  <c:v> product</c:v>
                </c:pt>
                <c:pt idx="2">
                  <c:v>product-year</c:v>
                </c:pt>
                <c:pt idx="3">
                  <c:v>firm</c:v>
                </c:pt>
                <c:pt idx="4">
                  <c:v> firm-year</c:v>
                </c:pt>
                <c:pt idx="5">
                  <c:v> firm-year product-country</c:v>
                </c:pt>
                <c:pt idx="6">
                  <c:v> firm-year country-year product-country product-year</c:v>
                </c:pt>
                <c:pt idx="7">
                  <c:v> product-firm</c:v>
                </c:pt>
                <c:pt idx="8">
                  <c:v> product-firm product-year</c:v>
                </c:pt>
                <c:pt idx="9">
                  <c:v> product-firm product-year countryyear</c:v>
                </c:pt>
                <c:pt idx="10">
                  <c:v> product-firm product-year country-year firm-year</c:v>
                </c:pt>
                <c:pt idx="11">
                  <c:v> product-firm product-year product-country country-year firm-year  </c:v>
                </c:pt>
              </c:strCache>
            </c:strRef>
          </c:cat>
          <c:val>
            <c:numRef>
              <c:f>'Data Figure 5a,b'!$B$4:$M$4</c:f>
              <c:numCache>
                <c:formatCode>General</c:formatCode>
                <c:ptCount val="12"/>
                <c:pt idx="0">
                  <c:v>0.307</c:v>
                </c:pt>
                <c:pt idx="1">
                  <c:v>0.28299999999999997</c:v>
                </c:pt>
                <c:pt idx="2">
                  <c:v>0.28100000000000003</c:v>
                </c:pt>
                <c:pt idx="3">
                  <c:v>0.10100000000000001</c:v>
                </c:pt>
                <c:pt idx="4">
                  <c:v>9.0499999999999997E-2</c:v>
                </c:pt>
                <c:pt idx="5">
                  <c:v>8.2900000000000001E-2</c:v>
                </c:pt>
                <c:pt idx="6">
                  <c:v>7.85E-2</c:v>
                </c:pt>
                <c:pt idx="7">
                  <c:v>8.8700000000000001E-2</c:v>
                </c:pt>
                <c:pt idx="8">
                  <c:v>8.77E-2</c:v>
                </c:pt>
                <c:pt idx="9">
                  <c:v>8.3599999999999994E-2</c:v>
                </c:pt>
                <c:pt idx="10">
                  <c:v>8.5900000000000004E-2</c:v>
                </c:pt>
                <c:pt idx="11">
                  <c:v>8.5900000000000004E-2</c:v>
                </c:pt>
              </c:numCache>
            </c:numRef>
          </c:val>
          <c:smooth val="0"/>
          <c:extLst>
            <c:ext xmlns:c16="http://schemas.microsoft.com/office/drawing/2014/chart" uri="{C3380CC4-5D6E-409C-BE32-E72D297353CC}">
              <c16:uniqueId val="{00000000-E123-4E8C-AD4B-5AB81DFBC6C8}"/>
            </c:ext>
          </c:extLst>
        </c:ser>
        <c:ser>
          <c:idx val="1"/>
          <c:order val="1"/>
          <c:tx>
            <c:strRef>
              <c:f>'Data Figure 5a,b'!$A$7</c:f>
              <c:strCache>
                <c:ptCount val="1"/>
              </c:strCache>
            </c:strRef>
          </c:tx>
          <c:spPr>
            <a:ln w="28575" cap="rnd">
              <a:solidFill>
                <a:schemeClr val="accent2"/>
              </a:solidFill>
              <a:round/>
            </a:ln>
            <a:effectLst/>
          </c:spPr>
          <c:marker>
            <c:symbol val="none"/>
          </c:marker>
          <c:cat>
            <c:strRef>
              <c:f>'Data Figure 5a,b'!$B$2:$M$2</c:f>
              <c:strCache>
                <c:ptCount val="12"/>
                <c:pt idx="0">
                  <c:v>no</c:v>
                </c:pt>
                <c:pt idx="1">
                  <c:v> product</c:v>
                </c:pt>
                <c:pt idx="2">
                  <c:v>product-year</c:v>
                </c:pt>
                <c:pt idx="3">
                  <c:v>firm</c:v>
                </c:pt>
                <c:pt idx="4">
                  <c:v> firm-year</c:v>
                </c:pt>
                <c:pt idx="5">
                  <c:v> firm-year product-country</c:v>
                </c:pt>
                <c:pt idx="6">
                  <c:v> firm-year country-year product-country product-year</c:v>
                </c:pt>
                <c:pt idx="7">
                  <c:v> product-firm</c:v>
                </c:pt>
                <c:pt idx="8">
                  <c:v> product-firm product-year</c:v>
                </c:pt>
                <c:pt idx="9">
                  <c:v> product-firm product-year countryyear</c:v>
                </c:pt>
                <c:pt idx="10">
                  <c:v> product-firm product-year country-year firm-year</c:v>
                </c:pt>
                <c:pt idx="11">
                  <c:v> product-firm product-year product-country country-year firm-year  </c:v>
                </c:pt>
              </c:strCache>
            </c:strRef>
          </c:cat>
          <c:val>
            <c:numRef>
              <c:f>'Data Figure 5a,b'!$B$7:$M$7</c:f>
              <c:numCache>
                <c:formatCode>General</c:formatCode>
                <c:ptCount val="12"/>
              </c:numCache>
            </c:numRef>
          </c:val>
          <c:smooth val="0"/>
          <c:extLst>
            <c:ext xmlns:c16="http://schemas.microsoft.com/office/drawing/2014/chart" uri="{C3380CC4-5D6E-409C-BE32-E72D297353CC}">
              <c16:uniqueId val="{00000001-E123-4E8C-AD4B-5AB81DFBC6C8}"/>
            </c:ext>
          </c:extLst>
        </c:ser>
        <c:dLbls>
          <c:showLegendKey val="0"/>
          <c:showVal val="0"/>
          <c:showCatName val="0"/>
          <c:showSerName val="0"/>
          <c:showPercent val="0"/>
          <c:showBubbleSize val="0"/>
        </c:dLbls>
        <c:marker val="1"/>
        <c:smooth val="0"/>
        <c:axId val="636201168"/>
        <c:axId val="636194280"/>
      </c:lineChart>
      <c:catAx>
        <c:axId val="63620116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crossAx val="636194280"/>
        <c:crossesAt val="0"/>
        <c:auto val="0"/>
        <c:lblAlgn val="ctr"/>
        <c:lblOffset val="100"/>
        <c:tickLblSkip val="1"/>
        <c:tickMarkSkip val="1"/>
        <c:noMultiLvlLbl val="0"/>
      </c:catAx>
      <c:valAx>
        <c:axId val="636194280"/>
        <c:scaling>
          <c:orientation val="minMax"/>
        </c:scaling>
        <c:delete val="0"/>
        <c:axPos val="l"/>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crossAx val="636201168"/>
        <c:crosses val="autoZero"/>
        <c:crossBetween val="between"/>
      </c:valAx>
      <c:spPr>
        <a:noFill/>
        <a:ln w="3175">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aramond" panose="02020404030301010803" pitchFamily="18"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aramond" panose="02020404030301010803" pitchFamily="18" charset="0"/>
                <a:ea typeface="+mn-ea"/>
                <a:cs typeface="+mn-cs"/>
              </a:defRPr>
            </a:pPr>
            <a:r>
              <a:rPr lang="da-DK"/>
              <a:t>Figure 4b: Impact of tax differential to partner on %-difference to arm’s-length price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aramond" panose="02020404030301010803" pitchFamily="18" charset="0"/>
              <a:ea typeface="+mn-ea"/>
              <a:cs typeface="+mn-cs"/>
            </a:defRPr>
          </a:pPr>
          <a:endParaRPr lang="en-US"/>
        </a:p>
      </c:txPr>
    </c:title>
    <c:autoTitleDeleted val="0"/>
    <c:plotArea>
      <c:layout>
        <c:manualLayout>
          <c:layoutTarget val="inner"/>
          <c:xMode val="edge"/>
          <c:yMode val="edge"/>
          <c:x val="9.6854480728713707E-2"/>
          <c:y val="8.2147044156621468E-2"/>
          <c:w val="0.91440765569453497"/>
          <c:h val="0.61230780994719591"/>
        </c:manualLayout>
      </c:layout>
      <c:lineChart>
        <c:grouping val="standard"/>
        <c:varyColors val="0"/>
        <c:ser>
          <c:idx val="0"/>
          <c:order val="0"/>
          <c:tx>
            <c:strRef>
              <c:f>'Data Figure 5a,b'!$A$4</c:f>
              <c:strCache>
                <c:ptCount val="1"/>
                <c:pt idx="0">
                  <c:v>Low tax</c:v>
                </c:pt>
              </c:strCache>
            </c:strRef>
          </c:tx>
          <c:spPr>
            <a:ln w="28575" cap="rnd">
              <a:noFill/>
              <a:round/>
            </a:ln>
            <a:effectLst/>
          </c:spPr>
          <c:marker>
            <c:symbol val="circle"/>
            <c:size val="10"/>
            <c:spPr>
              <a:solidFill>
                <a:schemeClr val="tx1"/>
              </a:solidFill>
              <a:ln w="9525">
                <a:solidFill>
                  <a:schemeClr val="tx1"/>
                </a:solidFill>
              </a:ln>
              <a:effectLst/>
            </c:spPr>
          </c:marker>
          <c:errBars>
            <c:errDir val="y"/>
            <c:errBarType val="both"/>
            <c:errValType val="cust"/>
            <c:noEndCap val="0"/>
            <c:plus>
              <c:numRef>
                <c:f>'Data Figure 5a,b'!$B$17:$M$17</c:f>
                <c:numCache>
                  <c:formatCode>General</c:formatCode>
                  <c:ptCount val="12"/>
                  <c:pt idx="0">
                    <c:v>0.96235999999999999</c:v>
                  </c:pt>
                  <c:pt idx="1">
                    <c:v>0.87612000000000001</c:v>
                  </c:pt>
                  <c:pt idx="2">
                    <c:v>0.86631999999999998</c:v>
                  </c:pt>
                  <c:pt idx="3">
                    <c:v>0.45276</c:v>
                  </c:pt>
                  <c:pt idx="4">
                    <c:v>0.441</c:v>
                  </c:pt>
                  <c:pt idx="5">
                    <c:v>0.27244000000000002</c:v>
                  </c:pt>
                  <c:pt idx="6">
                    <c:v>0.40767999999999999</c:v>
                  </c:pt>
                  <c:pt idx="7">
                    <c:v>0.48608000000000001</c:v>
                  </c:pt>
                  <c:pt idx="8">
                    <c:v>0.42727999999999999</c:v>
                  </c:pt>
                  <c:pt idx="9">
                    <c:v>0.43512000000000001</c:v>
                  </c:pt>
                  <c:pt idx="10">
                    <c:v>0.34887999999999997</c:v>
                  </c:pt>
                  <c:pt idx="11">
                    <c:v>0.34887999999999997</c:v>
                  </c:pt>
                </c:numCache>
              </c:numRef>
            </c:plus>
            <c:minus>
              <c:numRef>
                <c:f>'Data Figure 5a,b'!$B$17:$M$17</c:f>
                <c:numCache>
                  <c:formatCode>General</c:formatCode>
                  <c:ptCount val="12"/>
                  <c:pt idx="0">
                    <c:v>0.96235999999999999</c:v>
                  </c:pt>
                  <c:pt idx="1">
                    <c:v>0.87612000000000001</c:v>
                  </c:pt>
                  <c:pt idx="2">
                    <c:v>0.86631999999999998</c:v>
                  </c:pt>
                  <c:pt idx="3">
                    <c:v>0.45276</c:v>
                  </c:pt>
                  <c:pt idx="4">
                    <c:v>0.441</c:v>
                  </c:pt>
                  <c:pt idx="5">
                    <c:v>0.27244000000000002</c:v>
                  </c:pt>
                  <c:pt idx="6">
                    <c:v>0.40767999999999999</c:v>
                  </c:pt>
                  <c:pt idx="7">
                    <c:v>0.48608000000000001</c:v>
                  </c:pt>
                  <c:pt idx="8">
                    <c:v>0.42727999999999999</c:v>
                  </c:pt>
                  <c:pt idx="9">
                    <c:v>0.43512000000000001</c:v>
                  </c:pt>
                  <c:pt idx="10">
                    <c:v>0.34887999999999997</c:v>
                  </c:pt>
                  <c:pt idx="11">
                    <c:v>0.34887999999999997</c:v>
                  </c:pt>
                </c:numCache>
              </c:numRef>
            </c:minus>
            <c:spPr>
              <a:noFill/>
              <a:ln w="9525" cap="flat" cmpd="sng" algn="ctr">
                <a:solidFill>
                  <a:schemeClr val="tx1">
                    <a:lumMod val="65000"/>
                    <a:lumOff val="35000"/>
                  </a:schemeClr>
                </a:solidFill>
                <a:round/>
              </a:ln>
              <a:effectLst/>
            </c:spPr>
          </c:errBars>
          <c:cat>
            <c:strRef>
              <c:f>'Data Figure 5a,b'!$B$2:$M$2</c:f>
              <c:strCache>
                <c:ptCount val="12"/>
                <c:pt idx="0">
                  <c:v>no</c:v>
                </c:pt>
                <c:pt idx="1">
                  <c:v> product</c:v>
                </c:pt>
                <c:pt idx="2">
                  <c:v>product-year</c:v>
                </c:pt>
                <c:pt idx="3">
                  <c:v>firm</c:v>
                </c:pt>
                <c:pt idx="4">
                  <c:v> firm-year</c:v>
                </c:pt>
                <c:pt idx="5">
                  <c:v> firm-year product-country</c:v>
                </c:pt>
                <c:pt idx="6">
                  <c:v> firm-year country-year product-country product-year</c:v>
                </c:pt>
                <c:pt idx="7">
                  <c:v> product-firm</c:v>
                </c:pt>
                <c:pt idx="8">
                  <c:v> product-firm product-year</c:v>
                </c:pt>
                <c:pt idx="9">
                  <c:v> product-firm product-year countryyear</c:v>
                </c:pt>
                <c:pt idx="10">
                  <c:v> product-firm product-year country-year firm-year</c:v>
                </c:pt>
                <c:pt idx="11">
                  <c:v> product-firm product-year product-country country-year firm-year  </c:v>
                </c:pt>
              </c:strCache>
            </c:strRef>
          </c:cat>
          <c:val>
            <c:numRef>
              <c:f>'Data Figure 5a,b'!$B$16:$M$16</c:f>
              <c:numCache>
                <c:formatCode>General</c:formatCode>
                <c:ptCount val="12"/>
                <c:pt idx="0">
                  <c:v>2.512</c:v>
                </c:pt>
                <c:pt idx="1">
                  <c:v>2.11</c:v>
                </c:pt>
                <c:pt idx="2">
                  <c:v>2.0990000000000002</c:v>
                </c:pt>
                <c:pt idx="3">
                  <c:v>0.71699999999999997</c:v>
                </c:pt>
                <c:pt idx="4">
                  <c:v>0.69</c:v>
                </c:pt>
                <c:pt idx="5">
                  <c:v>0.39300000000000002</c:v>
                </c:pt>
                <c:pt idx="6">
                  <c:v>0.41599999999999998</c:v>
                </c:pt>
                <c:pt idx="7">
                  <c:v>0.54600000000000004</c:v>
                </c:pt>
                <c:pt idx="8">
                  <c:v>0.54</c:v>
                </c:pt>
                <c:pt idx="9">
                  <c:v>0.441</c:v>
                </c:pt>
                <c:pt idx="10">
                  <c:v>0.51</c:v>
                </c:pt>
                <c:pt idx="11">
                  <c:v>0.51</c:v>
                </c:pt>
              </c:numCache>
            </c:numRef>
          </c:val>
          <c:smooth val="0"/>
          <c:extLst>
            <c:ext xmlns:c16="http://schemas.microsoft.com/office/drawing/2014/chart" uri="{C3380CC4-5D6E-409C-BE32-E72D297353CC}">
              <c16:uniqueId val="{00000000-2FDE-4530-BFA0-DCC14FA5C7BC}"/>
            </c:ext>
          </c:extLst>
        </c:ser>
        <c:ser>
          <c:idx val="1"/>
          <c:order val="1"/>
          <c:tx>
            <c:strRef>
              <c:f>'Data Figure 5a,b'!$A$7</c:f>
              <c:strCache>
                <c:ptCount val="1"/>
              </c:strCache>
            </c:strRef>
          </c:tx>
          <c:spPr>
            <a:ln w="28575" cap="rnd">
              <a:solidFill>
                <a:schemeClr val="accent2"/>
              </a:solidFill>
              <a:round/>
            </a:ln>
            <a:effectLst/>
          </c:spPr>
          <c:marker>
            <c:symbol val="none"/>
          </c:marker>
          <c:cat>
            <c:strRef>
              <c:f>'Data Figure 5a,b'!$B$2:$M$2</c:f>
              <c:strCache>
                <c:ptCount val="12"/>
                <c:pt idx="0">
                  <c:v>no</c:v>
                </c:pt>
                <c:pt idx="1">
                  <c:v> product</c:v>
                </c:pt>
                <c:pt idx="2">
                  <c:v>product-year</c:v>
                </c:pt>
                <c:pt idx="3">
                  <c:v>firm</c:v>
                </c:pt>
                <c:pt idx="4">
                  <c:v> firm-year</c:v>
                </c:pt>
                <c:pt idx="5">
                  <c:v> firm-year product-country</c:v>
                </c:pt>
                <c:pt idx="6">
                  <c:v> firm-year country-year product-country product-year</c:v>
                </c:pt>
                <c:pt idx="7">
                  <c:v> product-firm</c:v>
                </c:pt>
                <c:pt idx="8">
                  <c:v> product-firm product-year</c:v>
                </c:pt>
                <c:pt idx="9">
                  <c:v> product-firm product-year countryyear</c:v>
                </c:pt>
                <c:pt idx="10">
                  <c:v> product-firm product-year country-year firm-year</c:v>
                </c:pt>
                <c:pt idx="11">
                  <c:v> product-firm product-year product-country country-year firm-year  </c:v>
                </c:pt>
              </c:strCache>
            </c:strRef>
          </c:cat>
          <c:val>
            <c:numRef>
              <c:f>'Data Figure 5a,b'!$B$7:$M$7</c:f>
              <c:numCache>
                <c:formatCode>General</c:formatCode>
                <c:ptCount val="12"/>
              </c:numCache>
            </c:numRef>
          </c:val>
          <c:smooth val="0"/>
          <c:extLst>
            <c:ext xmlns:c16="http://schemas.microsoft.com/office/drawing/2014/chart" uri="{C3380CC4-5D6E-409C-BE32-E72D297353CC}">
              <c16:uniqueId val="{00000001-2FDE-4530-BFA0-DCC14FA5C7BC}"/>
            </c:ext>
          </c:extLst>
        </c:ser>
        <c:dLbls>
          <c:showLegendKey val="0"/>
          <c:showVal val="0"/>
          <c:showCatName val="0"/>
          <c:showSerName val="0"/>
          <c:showPercent val="0"/>
          <c:showBubbleSize val="0"/>
        </c:dLbls>
        <c:marker val="1"/>
        <c:smooth val="0"/>
        <c:axId val="636201168"/>
        <c:axId val="636194280"/>
      </c:lineChart>
      <c:catAx>
        <c:axId val="63620116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crossAx val="636194280"/>
        <c:crossesAt val="0"/>
        <c:auto val="0"/>
        <c:lblAlgn val="ctr"/>
        <c:lblOffset val="100"/>
        <c:tickLblSkip val="1"/>
        <c:tickMarkSkip val="1"/>
        <c:noMultiLvlLbl val="0"/>
      </c:catAx>
      <c:valAx>
        <c:axId val="636194280"/>
        <c:scaling>
          <c:orientation val="minMax"/>
        </c:scaling>
        <c:delete val="0"/>
        <c:axPos val="l"/>
        <c:numFmt formatCode="#,##0.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crossAx val="636201168"/>
        <c:crosses val="autoZero"/>
        <c:crossBetween val="between"/>
      </c:valAx>
      <c:spPr>
        <a:noFill/>
        <a:ln w="3175">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aramond" panose="02020404030301010803" pitchFamily="18"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Garamond" panose="02020404030301010803" pitchFamily="18" charset="0"/>
                <a:ea typeface="+mn-ea"/>
                <a:cs typeface="+mn-cs"/>
              </a:defRPr>
            </a:pPr>
            <a:r>
              <a:rPr lang="da-DK" sz="1600" b="0" i="0" u="none" strike="noStrike" baseline="0"/>
              <a:t>Figure 5: %-deviation to arm's-length price across tax rates (baseline is 39% tax rate)</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Garamond" panose="02020404030301010803" pitchFamily="18" charset="0"/>
              <a:ea typeface="+mn-ea"/>
              <a:cs typeface="+mn-cs"/>
            </a:defRPr>
          </a:pPr>
          <a:endParaRPr lang="en-US"/>
        </a:p>
      </c:txPr>
    </c:title>
    <c:autoTitleDeleted val="0"/>
    <c:plotArea>
      <c:layout>
        <c:manualLayout>
          <c:layoutTarget val="inner"/>
          <c:xMode val="edge"/>
          <c:yMode val="edge"/>
          <c:x val="9.6854480728713707E-2"/>
          <c:y val="8.2147044156621468E-2"/>
          <c:w val="0.91440765569453497"/>
          <c:h val="0.78180559047741149"/>
        </c:manualLayout>
      </c:layout>
      <c:lineChart>
        <c:grouping val="standard"/>
        <c:varyColors val="0"/>
        <c:ser>
          <c:idx val="0"/>
          <c:order val="0"/>
          <c:spPr>
            <a:ln w="28575" cap="rnd">
              <a:noFill/>
              <a:round/>
            </a:ln>
            <a:effectLst/>
          </c:spPr>
          <c:marker>
            <c:symbol val="circle"/>
            <c:size val="10"/>
            <c:spPr>
              <a:solidFill>
                <a:schemeClr val="tx1"/>
              </a:solidFill>
              <a:ln w="9525">
                <a:solidFill>
                  <a:schemeClr val="tx1"/>
                </a:solidFill>
              </a:ln>
              <a:effectLst/>
            </c:spPr>
          </c:marker>
          <c:errBars>
            <c:errDir val="y"/>
            <c:errBarType val="both"/>
            <c:errValType val="cust"/>
            <c:noEndCap val="0"/>
            <c:plus>
              <c:numRef>
                <c:f>'Data F8'!$G$3:$G$7</c:f>
                <c:numCache>
                  <c:formatCode>General</c:formatCode>
                  <c:ptCount val="5"/>
                  <c:pt idx="0">
                    <c:v>4.7360000000000006E-2</c:v>
                  </c:pt>
                  <c:pt idx="1">
                    <c:v>4.9919999999999999E-2</c:v>
                  </c:pt>
                  <c:pt idx="2">
                    <c:v>4.1120000000000004E-2</c:v>
                  </c:pt>
                  <c:pt idx="3">
                    <c:v>4.4160000000000005E-2</c:v>
                  </c:pt>
                </c:numCache>
              </c:numRef>
            </c:plus>
            <c:minus>
              <c:numRef>
                <c:f>'Data F8'!$G$3:$G$7</c:f>
                <c:numCache>
                  <c:formatCode>General</c:formatCode>
                  <c:ptCount val="5"/>
                  <c:pt idx="0">
                    <c:v>4.7360000000000006E-2</c:v>
                  </c:pt>
                  <c:pt idx="1">
                    <c:v>4.9919999999999999E-2</c:v>
                  </c:pt>
                  <c:pt idx="2">
                    <c:v>4.1120000000000004E-2</c:v>
                  </c:pt>
                  <c:pt idx="3">
                    <c:v>4.4160000000000005E-2</c:v>
                  </c:pt>
                </c:numCache>
              </c:numRef>
            </c:minus>
            <c:spPr>
              <a:noFill/>
              <a:ln w="9525" cap="flat" cmpd="sng" algn="ctr">
                <a:solidFill>
                  <a:schemeClr val="tx1">
                    <a:lumMod val="65000"/>
                    <a:lumOff val="35000"/>
                  </a:schemeClr>
                </a:solidFill>
                <a:round/>
              </a:ln>
              <a:effectLst/>
            </c:spPr>
          </c:errBars>
          <c:cat>
            <c:numRef>
              <c:f>'Data F8'!$D$3:$D$7</c:f>
              <c:numCache>
                <c:formatCode>0%</c:formatCode>
                <c:ptCount val="5"/>
                <c:pt idx="0">
                  <c:v>0.18</c:v>
                </c:pt>
                <c:pt idx="1">
                  <c:v>0.23</c:v>
                </c:pt>
                <c:pt idx="2">
                  <c:v>0.26</c:v>
                </c:pt>
                <c:pt idx="3">
                  <c:v>0.32</c:v>
                </c:pt>
                <c:pt idx="4">
                  <c:v>0.39</c:v>
                </c:pt>
              </c:numCache>
            </c:numRef>
          </c:cat>
          <c:val>
            <c:numRef>
              <c:f>'Data F8'!$E$3:$E$7</c:f>
              <c:numCache>
                <c:formatCode>0%</c:formatCode>
                <c:ptCount val="5"/>
                <c:pt idx="0">
                  <c:v>0.09</c:v>
                </c:pt>
                <c:pt idx="1">
                  <c:v>7.1199999999999999E-2</c:v>
                </c:pt>
                <c:pt idx="2">
                  <c:v>8.8999999999999999E-3</c:v>
                </c:pt>
                <c:pt idx="3">
                  <c:v>-0.02</c:v>
                </c:pt>
                <c:pt idx="4">
                  <c:v>0</c:v>
                </c:pt>
              </c:numCache>
            </c:numRef>
          </c:val>
          <c:smooth val="0"/>
          <c:extLst>
            <c:ext xmlns:c16="http://schemas.microsoft.com/office/drawing/2014/chart" uri="{C3380CC4-5D6E-409C-BE32-E72D297353CC}">
              <c16:uniqueId val="{00000000-FE61-40AE-92FB-D4CA316C2653}"/>
            </c:ext>
          </c:extLst>
        </c:ser>
        <c:dLbls>
          <c:showLegendKey val="0"/>
          <c:showVal val="0"/>
          <c:showCatName val="0"/>
          <c:showSerName val="0"/>
          <c:showPercent val="0"/>
          <c:showBubbleSize val="0"/>
        </c:dLbls>
        <c:marker val="1"/>
        <c:smooth val="0"/>
        <c:axId val="636201168"/>
        <c:axId val="636194280"/>
      </c:lineChart>
      <c:catAx>
        <c:axId val="636201168"/>
        <c:scaling>
          <c:orientation val="minMax"/>
        </c:scaling>
        <c:delete val="0"/>
        <c:axPos val="b"/>
        <c:title>
          <c:tx>
            <c:rich>
              <a:bodyPr rot="0" spcFirstLastPara="1" vertOverflow="ellipsis" vert="horz" wrap="square" anchor="ctr" anchorCtr="1"/>
              <a:lstStyle/>
              <a:p>
                <a:pPr>
                  <a:defRPr sz="1800" b="0" i="0" u="none" strike="noStrike" kern="1200" baseline="0">
                    <a:solidFill>
                      <a:sysClr val="windowText" lastClr="000000"/>
                    </a:solidFill>
                    <a:latin typeface="Garamond" panose="02020404030301010803" pitchFamily="18" charset="0"/>
                    <a:ea typeface="+mn-ea"/>
                    <a:cs typeface="+mn-cs"/>
                  </a:defRPr>
                </a:pPr>
                <a:r>
                  <a:rPr lang="da-DK" sz="1800">
                    <a:solidFill>
                      <a:sysClr val="windowText" lastClr="000000"/>
                    </a:solidFill>
                    <a:latin typeface="Garamond" panose="02020404030301010803" pitchFamily="18" charset="0"/>
                  </a:rPr>
                  <a:t>Average partner tax rate in bin (South African</a:t>
                </a:r>
                <a:r>
                  <a:rPr lang="da-DK" sz="1800" baseline="0">
                    <a:solidFill>
                      <a:sysClr val="windowText" lastClr="000000"/>
                    </a:solidFill>
                    <a:latin typeface="Garamond" panose="02020404030301010803" pitchFamily="18" charset="0"/>
                  </a:rPr>
                  <a:t> rate =28%)</a:t>
                </a:r>
                <a:endParaRPr lang="da-DK" sz="1800">
                  <a:solidFill>
                    <a:sysClr val="windowText" lastClr="000000"/>
                  </a:solidFill>
                  <a:latin typeface="Garamond" panose="02020404030301010803" pitchFamily="18" charset="0"/>
                </a:endParaRPr>
              </a:p>
            </c:rich>
          </c:tx>
          <c:layout>
            <c:manualLayout>
              <c:xMode val="edge"/>
              <c:yMode val="edge"/>
              <c:x val="0.22937588592295477"/>
              <c:y val="0.94297370279068837"/>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Garamond" panose="02020404030301010803" pitchFamily="18" charset="0"/>
                  <a:ea typeface="+mn-ea"/>
                  <a:cs typeface="+mn-cs"/>
                </a:defRPr>
              </a:pPr>
              <a:endParaRPr lang="en-US"/>
            </a:p>
          </c:txPr>
        </c:title>
        <c:numFmt formatCode="0%" sourceLinked="1"/>
        <c:majorTickMark val="none"/>
        <c:minorTickMark val="none"/>
        <c:tickLblPos val="low"/>
        <c:spPr>
          <a:noFill/>
          <a:ln w="9525" cap="flat" cmpd="sng" algn="ctr">
            <a:solidFill>
              <a:schemeClr val="tx1"/>
            </a:solidFill>
            <a:round/>
          </a:ln>
          <a:effectLst/>
        </c:spPr>
        <c:txPr>
          <a:bodyPr rot="0" spcFirstLastPara="1" vertOverflow="ellipsis" wrap="square" anchor="ctr" anchorCtr="1"/>
          <a:lstStyle/>
          <a:p>
            <a:pPr>
              <a:defRPr sz="2000" b="0" i="0" u="none" strike="noStrike" kern="1200" baseline="0">
                <a:solidFill>
                  <a:schemeClr val="tx1"/>
                </a:solidFill>
                <a:latin typeface="Garamond" panose="02020404030301010803" pitchFamily="18" charset="0"/>
                <a:ea typeface="+mn-ea"/>
                <a:cs typeface="+mn-cs"/>
              </a:defRPr>
            </a:pPr>
            <a:endParaRPr lang="en-US"/>
          </a:p>
        </c:txPr>
        <c:crossAx val="636194280"/>
        <c:crossesAt val="0"/>
        <c:auto val="0"/>
        <c:lblAlgn val="ctr"/>
        <c:lblOffset val="100"/>
        <c:tickLblSkip val="1"/>
        <c:tickMarkSkip val="1"/>
        <c:noMultiLvlLbl val="0"/>
      </c:catAx>
      <c:valAx>
        <c:axId val="636194280"/>
        <c:scaling>
          <c:orientation val="minMax"/>
        </c:scaling>
        <c:delete val="0"/>
        <c:axPos val="l"/>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Garamond" panose="02020404030301010803" pitchFamily="18" charset="0"/>
                <a:ea typeface="+mn-ea"/>
                <a:cs typeface="+mn-cs"/>
              </a:defRPr>
            </a:pPr>
            <a:endParaRPr lang="en-US"/>
          </a:p>
        </c:txPr>
        <c:crossAx val="636201168"/>
        <c:crosses val="autoZero"/>
        <c:crossBetween val="between"/>
      </c:valAx>
      <c:spPr>
        <a:noFill/>
        <a:ln w="317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671522309711289"/>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'Data F7 '!$L$5:$L$35</c:f>
              <c:numCache>
                <c:formatCode>0.00</c:formatCode>
                <c:ptCount val="31"/>
                <c:pt idx="0">
                  <c:v>-0.6120000000000072</c:v>
                </c:pt>
                <c:pt idx="1">
                  <c:v>-3.1360000000000072</c:v>
                </c:pt>
                <c:pt idx="2">
                  <c:v>-5.5148000000000073</c:v>
                </c:pt>
                <c:pt idx="3">
                  <c:v>-7.7484000000000073</c:v>
                </c:pt>
                <c:pt idx="4">
                  <c:v>-9.8368000000000073</c:v>
                </c:pt>
                <c:pt idx="5">
                  <c:v>-11.780000000000006</c:v>
                </c:pt>
                <c:pt idx="6">
                  <c:v>-13.578000000000007</c:v>
                </c:pt>
                <c:pt idx="7">
                  <c:v>-15.230800000000006</c:v>
                </c:pt>
                <c:pt idx="8">
                  <c:v>-16.738400000000006</c:v>
                </c:pt>
                <c:pt idx="9">
                  <c:v>-18.100800000000007</c:v>
                </c:pt>
                <c:pt idx="10">
                  <c:v>-19.318000000000005</c:v>
                </c:pt>
                <c:pt idx="11">
                  <c:v>-20.390000000000004</c:v>
                </c:pt>
                <c:pt idx="12">
                  <c:v>-21.316800000000004</c:v>
                </c:pt>
                <c:pt idx="13">
                  <c:v>-22.098400000000005</c:v>
                </c:pt>
                <c:pt idx="14">
                  <c:v>-22.734800000000003</c:v>
                </c:pt>
                <c:pt idx="15">
                  <c:v>-23.226000000000003</c:v>
                </c:pt>
                <c:pt idx="16">
                  <c:v>-23.572000000000003</c:v>
                </c:pt>
                <c:pt idx="17">
                  <c:v>-23.772800000000004</c:v>
                </c:pt>
                <c:pt idx="18">
                  <c:v>-23.828400000000002</c:v>
                </c:pt>
                <c:pt idx="19">
                  <c:v>-23.738800000000001</c:v>
                </c:pt>
                <c:pt idx="20">
                  <c:v>-23.504000000000001</c:v>
                </c:pt>
                <c:pt idx="21">
                  <c:v>-23.124000000000002</c:v>
                </c:pt>
                <c:pt idx="22">
                  <c:v>-22.598800000000001</c:v>
                </c:pt>
                <c:pt idx="23">
                  <c:v>-21.9284</c:v>
                </c:pt>
                <c:pt idx="24">
                  <c:v>-21.1128</c:v>
                </c:pt>
                <c:pt idx="25">
                  <c:v>-20.152000000000001</c:v>
                </c:pt>
                <c:pt idx="26">
                  <c:v>-19.045999999999999</c:v>
                </c:pt>
                <c:pt idx="27">
                  <c:v>-17.794799999999999</c:v>
                </c:pt>
                <c:pt idx="28">
                  <c:v>-16.398399999999999</c:v>
                </c:pt>
                <c:pt idx="29">
                  <c:v>-14.856799999999998</c:v>
                </c:pt>
                <c:pt idx="30">
                  <c:v>-13.169999999999998</c:v>
                </c:pt>
              </c:numCache>
            </c:numRef>
          </c:val>
          <c:smooth val="0"/>
          <c:extLst>
            <c:ext xmlns:c16="http://schemas.microsoft.com/office/drawing/2014/chart" uri="{C3380CC4-5D6E-409C-BE32-E72D297353CC}">
              <c16:uniqueId val="{00000000-7F04-465E-A843-9C256635A164}"/>
            </c:ext>
          </c:extLst>
        </c:ser>
        <c:ser>
          <c:idx val="1"/>
          <c:order val="1"/>
          <c:spPr>
            <a:ln w="28575" cap="rnd">
              <a:solidFill>
                <a:schemeClr val="accent2"/>
              </a:solidFill>
              <a:round/>
            </a:ln>
            <a:effectLst/>
          </c:spPr>
          <c:marker>
            <c:symbol val="none"/>
          </c:marker>
          <c:val>
            <c:numRef>
              <c:f>'Data F7 '!$M$5:$M$35</c:f>
              <c:numCache>
                <c:formatCode>0.00</c:formatCode>
                <c:ptCount val="31"/>
                <c:pt idx="0">
                  <c:v>67.239999999999981</c:v>
                </c:pt>
                <c:pt idx="1">
                  <c:v>63.239999999999988</c:v>
                </c:pt>
                <c:pt idx="2">
                  <c:v>59.35799999999999</c:v>
                </c:pt>
                <c:pt idx="3">
                  <c:v>55.593999999999987</c:v>
                </c:pt>
                <c:pt idx="4">
                  <c:v>51.947999999999986</c:v>
                </c:pt>
                <c:pt idx="5">
                  <c:v>48.419999999999987</c:v>
                </c:pt>
                <c:pt idx="6">
                  <c:v>45.009999999999991</c:v>
                </c:pt>
                <c:pt idx="7">
                  <c:v>41.717999999999989</c:v>
                </c:pt>
                <c:pt idx="8">
                  <c:v>38.54399999999999</c:v>
                </c:pt>
                <c:pt idx="9">
                  <c:v>35.487999999999992</c:v>
                </c:pt>
                <c:pt idx="10">
                  <c:v>32.54999999999999</c:v>
                </c:pt>
                <c:pt idx="11">
                  <c:v>29.72999999999999</c:v>
                </c:pt>
                <c:pt idx="12">
                  <c:v>27.027999999999992</c:v>
                </c:pt>
                <c:pt idx="13">
                  <c:v>24.443999999999992</c:v>
                </c:pt>
                <c:pt idx="14">
                  <c:v>21.977999999999991</c:v>
                </c:pt>
                <c:pt idx="15">
                  <c:v>19.629999999999992</c:v>
                </c:pt>
                <c:pt idx="16">
                  <c:v>17.399999999999991</c:v>
                </c:pt>
                <c:pt idx="17">
                  <c:v>15.287999999999991</c:v>
                </c:pt>
                <c:pt idx="18">
                  <c:v>13.293999999999992</c:v>
                </c:pt>
                <c:pt idx="19">
                  <c:v>11.417999999999992</c:v>
                </c:pt>
                <c:pt idx="20">
                  <c:v>9.659999999999993</c:v>
                </c:pt>
                <c:pt idx="21">
                  <c:v>8.0199999999999942</c:v>
                </c:pt>
                <c:pt idx="22">
                  <c:v>6.497999999999994</c:v>
                </c:pt>
                <c:pt idx="23">
                  <c:v>5.0939999999999941</c:v>
                </c:pt>
                <c:pt idx="24">
                  <c:v>3.8079999999999949</c:v>
                </c:pt>
                <c:pt idx="25">
                  <c:v>2.6399999999999948</c:v>
                </c:pt>
                <c:pt idx="26">
                  <c:v>1.589999999999995</c:v>
                </c:pt>
                <c:pt idx="27">
                  <c:v>0.65799999999999548</c:v>
                </c:pt>
                <c:pt idx="28">
                  <c:v>-0.15600000000000414</c:v>
                </c:pt>
                <c:pt idx="29">
                  <c:v>-0.85200000000000342</c:v>
                </c:pt>
                <c:pt idx="30">
                  <c:v>-1.4300000000000033</c:v>
                </c:pt>
              </c:numCache>
            </c:numRef>
          </c:val>
          <c:smooth val="0"/>
          <c:extLst>
            <c:ext xmlns:c16="http://schemas.microsoft.com/office/drawing/2014/chart" uri="{C3380CC4-5D6E-409C-BE32-E72D297353CC}">
              <c16:uniqueId val="{00000001-7F04-465E-A843-9C256635A164}"/>
            </c:ext>
          </c:extLst>
        </c:ser>
        <c:ser>
          <c:idx val="2"/>
          <c:order val="2"/>
          <c:spPr>
            <a:ln w="28575" cap="rnd">
              <a:solidFill>
                <a:schemeClr val="accent3"/>
              </a:solidFill>
              <a:round/>
            </a:ln>
            <a:effectLst/>
          </c:spPr>
          <c:marker>
            <c:symbol val="none"/>
          </c:marker>
          <c:val>
            <c:numRef>
              <c:f>'Data F7 '!$N$5:$N$35</c:f>
              <c:numCache>
                <c:formatCode>0.00</c:formatCode>
                <c:ptCount val="31"/>
                <c:pt idx="0">
                  <c:v>169.41200000000003</c:v>
                </c:pt>
                <c:pt idx="1">
                  <c:v>163.93600000000004</c:v>
                </c:pt>
                <c:pt idx="2">
                  <c:v>158.52720000000002</c:v>
                </c:pt>
                <c:pt idx="3">
                  <c:v>153.18560000000002</c:v>
                </c:pt>
                <c:pt idx="4">
                  <c:v>147.91120000000004</c:v>
                </c:pt>
                <c:pt idx="5">
                  <c:v>142.70400000000004</c:v>
                </c:pt>
                <c:pt idx="6">
                  <c:v>137.56400000000005</c:v>
                </c:pt>
                <c:pt idx="7">
                  <c:v>132.49120000000005</c:v>
                </c:pt>
                <c:pt idx="8">
                  <c:v>127.48560000000005</c:v>
                </c:pt>
                <c:pt idx="9">
                  <c:v>122.54720000000005</c:v>
                </c:pt>
                <c:pt idx="10">
                  <c:v>117.67600000000004</c:v>
                </c:pt>
                <c:pt idx="11">
                  <c:v>112.87200000000004</c:v>
                </c:pt>
                <c:pt idx="12">
                  <c:v>108.13520000000004</c:v>
                </c:pt>
                <c:pt idx="13">
                  <c:v>103.46560000000004</c:v>
                </c:pt>
                <c:pt idx="14">
                  <c:v>98.863200000000035</c:v>
                </c:pt>
                <c:pt idx="15">
                  <c:v>94.328000000000031</c:v>
                </c:pt>
                <c:pt idx="16">
                  <c:v>89.860000000000028</c:v>
                </c:pt>
                <c:pt idx="17">
                  <c:v>85.459200000000024</c:v>
                </c:pt>
                <c:pt idx="18">
                  <c:v>81.12560000000002</c:v>
                </c:pt>
                <c:pt idx="19">
                  <c:v>76.859200000000016</c:v>
                </c:pt>
                <c:pt idx="20">
                  <c:v>72.660000000000011</c:v>
                </c:pt>
                <c:pt idx="21">
                  <c:v>68.528000000000006</c:v>
                </c:pt>
                <c:pt idx="22">
                  <c:v>64.463200000000001</c:v>
                </c:pt>
                <c:pt idx="23">
                  <c:v>60.465599999999995</c:v>
                </c:pt>
                <c:pt idx="24">
                  <c:v>56.535199999999996</c:v>
                </c:pt>
                <c:pt idx="25">
                  <c:v>52.671999999999997</c:v>
                </c:pt>
                <c:pt idx="26">
                  <c:v>48.875999999999998</c:v>
                </c:pt>
                <c:pt idx="27">
                  <c:v>45.147199999999998</c:v>
                </c:pt>
                <c:pt idx="28">
                  <c:v>41.485599999999998</c:v>
                </c:pt>
                <c:pt idx="29">
                  <c:v>37.891199999999998</c:v>
                </c:pt>
                <c:pt idx="30">
                  <c:v>34.363999999999997</c:v>
                </c:pt>
              </c:numCache>
            </c:numRef>
          </c:val>
          <c:smooth val="0"/>
          <c:extLst>
            <c:ext xmlns:c16="http://schemas.microsoft.com/office/drawing/2014/chart" uri="{C3380CC4-5D6E-409C-BE32-E72D297353CC}">
              <c16:uniqueId val="{00000002-7F04-465E-A843-9C256635A164}"/>
            </c:ext>
          </c:extLst>
        </c:ser>
        <c:dLbls>
          <c:showLegendKey val="0"/>
          <c:showVal val="0"/>
          <c:showCatName val="0"/>
          <c:showSerName val="0"/>
          <c:showPercent val="0"/>
          <c:showBubbleSize val="0"/>
        </c:dLbls>
        <c:smooth val="0"/>
        <c:axId val="710719024"/>
        <c:axId val="710715744"/>
      </c:lineChart>
      <c:catAx>
        <c:axId val="7107190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715744"/>
        <c:crosses val="autoZero"/>
        <c:auto val="1"/>
        <c:lblAlgn val="ctr"/>
        <c:lblOffset val="100"/>
        <c:noMultiLvlLbl val="0"/>
      </c:catAx>
      <c:valAx>
        <c:axId val="71071574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719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Garamond" panose="02020404030301010803" pitchFamily="18" charset="0"/>
                <a:ea typeface="+mn-ea"/>
                <a:cs typeface="+mn-cs"/>
              </a:defRPr>
            </a:pPr>
            <a:r>
              <a:rPr lang="da-DK" sz="1600"/>
              <a:t>Figure</a:t>
            </a:r>
            <a:r>
              <a:rPr lang="da-DK" sz="1600" baseline="0"/>
              <a:t> 6: </a:t>
            </a:r>
            <a:r>
              <a:rPr lang="da-DK" sz="1600"/>
              <a:t>Semi-elasticity</a:t>
            </a:r>
            <a:r>
              <a:rPr lang="da-DK" sz="1600" baseline="0"/>
              <a:t> across tax differentials (polynomic fit)</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Garamond" panose="02020404030301010803" pitchFamily="18" charset="0"/>
              <a:ea typeface="+mn-ea"/>
              <a:cs typeface="+mn-cs"/>
            </a:defRPr>
          </a:pPr>
          <a:endParaRPr lang="en-US"/>
        </a:p>
      </c:txPr>
    </c:title>
    <c:autoTitleDeleted val="0"/>
    <c:plotArea>
      <c:layout/>
      <c:areaChart>
        <c:grouping val="stacked"/>
        <c:varyColors val="0"/>
        <c:ser>
          <c:idx val="0"/>
          <c:order val="0"/>
          <c:spPr>
            <a:noFill/>
            <a:ln>
              <a:noFill/>
            </a:ln>
            <a:effectLst/>
          </c:spPr>
          <c:cat>
            <c:numRef>
              <c:f>'Data F7 '!$E$5:$E$40</c:f>
              <c:numCache>
                <c:formatCode>0%</c:formatCode>
                <c:ptCount val="36"/>
                <c:pt idx="0">
                  <c:v>0.28000000000000003</c:v>
                </c:pt>
                <c:pt idx="1">
                  <c:v>0.27</c:v>
                </c:pt>
                <c:pt idx="2">
                  <c:v>0.26</c:v>
                </c:pt>
                <c:pt idx="3">
                  <c:v>0.25</c:v>
                </c:pt>
                <c:pt idx="4">
                  <c:v>0.24000000000000002</c:v>
                </c:pt>
                <c:pt idx="5">
                  <c:v>0.23000000000000004</c:v>
                </c:pt>
                <c:pt idx="6">
                  <c:v>0.22000000000000003</c:v>
                </c:pt>
                <c:pt idx="7">
                  <c:v>0.21000000000000002</c:v>
                </c:pt>
                <c:pt idx="8">
                  <c:v>0.2</c:v>
                </c:pt>
                <c:pt idx="9">
                  <c:v>0.19000000000000003</c:v>
                </c:pt>
                <c:pt idx="10">
                  <c:v>0.18000000000000002</c:v>
                </c:pt>
                <c:pt idx="11">
                  <c:v>0.17000000000000004</c:v>
                </c:pt>
                <c:pt idx="12">
                  <c:v>0.16000000000000003</c:v>
                </c:pt>
                <c:pt idx="13">
                  <c:v>0.15000000000000002</c:v>
                </c:pt>
                <c:pt idx="14">
                  <c:v>0.14000000000000001</c:v>
                </c:pt>
                <c:pt idx="15">
                  <c:v>0.13000000000000003</c:v>
                </c:pt>
                <c:pt idx="16">
                  <c:v>0.12000000000000002</c:v>
                </c:pt>
                <c:pt idx="17">
                  <c:v>0.11000000000000001</c:v>
                </c:pt>
                <c:pt idx="18">
                  <c:v>0.10000000000000003</c:v>
                </c:pt>
                <c:pt idx="19">
                  <c:v>9.0000000000000024E-2</c:v>
                </c:pt>
                <c:pt idx="20">
                  <c:v>8.0000000000000016E-2</c:v>
                </c:pt>
                <c:pt idx="21">
                  <c:v>7.0000000000000034E-2</c:v>
                </c:pt>
                <c:pt idx="22">
                  <c:v>6.0000000000000026E-2</c:v>
                </c:pt>
                <c:pt idx="23">
                  <c:v>5.0000000000000017E-2</c:v>
                </c:pt>
                <c:pt idx="24">
                  <c:v>4.0000000000000036E-2</c:v>
                </c:pt>
                <c:pt idx="25">
                  <c:v>3.0000000000000027E-2</c:v>
                </c:pt>
                <c:pt idx="26">
                  <c:v>2.0000000000000018E-2</c:v>
                </c:pt>
                <c:pt idx="27">
                  <c:v>1.0000000000000009E-2</c:v>
                </c:pt>
                <c:pt idx="28">
                  <c:v>0</c:v>
                </c:pt>
                <c:pt idx="29">
                  <c:v>-9.9999999999999534E-3</c:v>
                </c:pt>
                <c:pt idx="30">
                  <c:v>-1.9999999999999962E-2</c:v>
                </c:pt>
                <c:pt idx="31">
                  <c:v>-2.9999999999999971E-2</c:v>
                </c:pt>
                <c:pt idx="32">
                  <c:v>-3.999999999999998E-2</c:v>
                </c:pt>
                <c:pt idx="33">
                  <c:v>-4.9999999999999989E-2</c:v>
                </c:pt>
                <c:pt idx="34">
                  <c:v>-0.06</c:v>
                </c:pt>
                <c:pt idx="35">
                  <c:v>-6.9999999999999951E-2</c:v>
                </c:pt>
              </c:numCache>
            </c:numRef>
          </c:cat>
          <c:val>
            <c:numRef>
              <c:f>'Data F7 '!$H$5:$H$40</c:f>
              <c:numCache>
                <c:formatCode>General</c:formatCode>
                <c:ptCount val="36"/>
                <c:pt idx="0">
                  <c:v>2.524</c:v>
                </c:pt>
                <c:pt idx="1">
                  <c:v>2.3788</c:v>
                </c:pt>
                <c:pt idx="2">
                  <c:v>2.2336</c:v>
                </c:pt>
                <c:pt idx="3">
                  <c:v>2.0884</c:v>
                </c:pt>
                <c:pt idx="4">
                  <c:v>1.9432</c:v>
                </c:pt>
                <c:pt idx="5">
                  <c:v>1.798</c:v>
                </c:pt>
                <c:pt idx="6">
                  <c:v>1.6528</c:v>
                </c:pt>
                <c:pt idx="7">
                  <c:v>1.5076000000000001</c:v>
                </c:pt>
                <c:pt idx="8">
                  <c:v>1.3624000000000001</c:v>
                </c:pt>
                <c:pt idx="9">
                  <c:v>1.2172000000000001</c:v>
                </c:pt>
                <c:pt idx="10">
                  <c:v>1.0720000000000001</c:v>
                </c:pt>
                <c:pt idx="11">
                  <c:v>0.92680000000000007</c:v>
                </c:pt>
                <c:pt idx="12">
                  <c:v>0.78160000000000007</c:v>
                </c:pt>
                <c:pt idx="13">
                  <c:v>0.63640000000000008</c:v>
                </c:pt>
                <c:pt idx="14">
                  <c:v>0.49120000000000008</c:v>
                </c:pt>
                <c:pt idx="15">
                  <c:v>0.34600000000000009</c:v>
                </c:pt>
                <c:pt idx="16">
                  <c:v>0.20080000000000009</c:v>
                </c:pt>
                <c:pt idx="17">
                  <c:v>5.5600000000000094E-2</c:v>
                </c:pt>
                <c:pt idx="18">
                  <c:v>-8.9599999999999902E-2</c:v>
                </c:pt>
                <c:pt idx="19">
                  <c:v>-0.2347999999999999</c:v>
                </c:pt>
                <c:pt idx="20">
                  <c:v>-0.37999999999999989</c:v>
                </c:pt>
                <c:pt idx="21">
                  <c:v>-0.52519999999999989</c:v>
                </c:pt>
                <c:pt idx="22">
                  <c:v>-0.67039999999999988</c:v>
                </c:pt>
                <c:pt idx="23">
                  <c:v>-0.81559999999999988</c:v>
                </c:pt>
                <c:pt idx="24">
                  <c:v>-0.96079999999999988</c:v>
                </c:pt>
                <c:pt idx="25">
                  <c:v>-1.1059999999999999</c:v>
                </c:pt>
                <c:pt idx="26">
                  <c:v>-1.2511999999999999</c:v>
                </c:pt>
                <c:pt idx="27">
                  <c:v>-1.3964000000000003</c:v>
                </c:pt>
                <c:pt idx="28">
                  <c:v>-1.5415999999999999</c:v>
                </c:pt>
                <c:pt idx="29">
                  <c:v>-1.6867999999999999</c:v>
                </c:pt>
                <c:pt idx="30">
                  <c:v>-1.8319999999999999</c:v>
                </c:pt>
                <c:pt idx="31">
                  <c:v>-1.9771999999999998</c:v>
                </c:pt>
                <c:pt idx="32">
                  <c:v>-2.1223999999999998</c:v>
                </c:pt>
                <c:pt idx="33">
                  <c:v>-2.2675999999999998</c:v>
                </c:pt>
                <c:pt idx="34">
                  <c:v>-2.4127999999999998</c:v>
                </c:pt>
                <c:pt idx="35">
                  <c:v>-2.5579999999999998</c:v>
                </c:pt>
              </c:numCache>
            </c:numRef>
          </c:val>
          <c:extLst>
            <c:ext xmlns:c16="http://schemas.microsoft.com/office/drawing/2014/chart" uri="{C3380CC4-5D6E-409C-BE32-E72D297353CC}">
              <c16:uniqueId val="{00000000-E377-46D9-96E4-C87D75115BF6}"/>
            </c:ext>
          </c:extLst>
        </c:ser>
        <c:ser>
          <c:idx val="2"/>
          <c:order val="2"/>
          <c:spPr>
            <a:solidFill>
              <a:schemeClr val="accent1">
                <a:lumMod val="20000"/>
                <a:lumOff val="80000"/>
              </a:schemeClr>
            </a:solidFill>
            <a:ln>
              <a:noFill/>
            </a:ln>
            <a:effectLst/>
          </c:spPr>
          <c:cat>
            <c:numRef>
              <c:f>'Data F7 '!$E$5:$E$40</c:f>
              <c:numCache>
                <c:formatCode>0%</c:formatCode>
                <c:ptCount val="36"/>
                <c:pt idx="0">
                  <c:v>0.28000000000000003</c:v>
                </c:pt>
                <c:pt idx="1">
                  <c:v>0.27</c:v>
                </c:pt>
                <c:pt idx="2">
                  <c:v>0.26</c:v>
                </c:pt>
                <c:pt idx="3">
                  <c:v>0.25</c:v>
                </c:pt>
                <c:pt idx="4">
                  <c:v>0.24000000000000002</c:v>
                </c:pt>
                <c:pt idx="5">
                  <c:v>0.23000000000000004</c:v>
                </c:pt>
                <c:pt idx="6">
                  <c:v>0.22000000000000003</c:v>
                </c:pt>
                <c:pt idx="7">
                  <c:v>0.21000000000000002</c:v>
                </c:pt>
                <c:pt idx="8">
                  <c:v>0.2</c:v>
                </c:pt>
                <c:pt idx="9">
                  <c:v>0.19000000000000003</c:v>
                </c:pt>
                <c:pt idx="10">
                  <c:v>0.18000000000000002</c:v>
                </c:pt>
                <c:pt idx="11">
                  <c:v>0.17000000000000004</c:v>
                </c:pt>
                <c:pt idx="12">
                  <c:v>0.16000000000000003</c:v>
                </c:pt>
                <c:pt idx="13">
                  <c:v>0.15000000000000002</c:v>
                </c:pt>
                <c:pt idx="14">
                  <c:v>0.14000000000000001</c:v>
                </c:pt>
                <c:pt idx="15">
                  <c:v>0.13000000000000003</c:v>
                </c:pt>
                <c:pt idx="16">
                  <c:v>0.12000000000000002</c:v>
                </c:pt>
                <c:pt idx="17">
                  <c:v>0.11000000000000001</c:v>
                </c:pt>
                <c:pt idx="18">
                  <c:v>0.10000000000000003</c:v>
                </c:pt>
                <c:pt idx="19">
                  <c:v>9.0000000000000024E-2</c:v>
                </c:pt>
                <c:pt idx="20">
                  <c:v>8.0000000000000016E-2</c:v>
                </c:pt>
                <c:pt idx="21">
                  <c:v>7.0000000000000034E-2</c:v>
                </c:pt>
                <c:pt idx="22">
                  <c:v>6.0000000000000026E-2</c:v>
                </c:pt>
                <c:pt idx="23">
                  <c:v>5.0000000000000017E-2</c:v>
                </c:pt>
                <c:pt idx="24">
                  <c:v>4.0000000000000036E-2</c:v>
                </c:pt>
                <c:pt idx="25">
                  <c:v>3.0000000000000027E-2</c:v>
                </c:pt>
                <c:pt idx="26">
                  <c:v>2.0000000000000018E-2</c:v>
                </c:pt>
                <c:pt idx="27">
                  <c:v>1.0000000000000009E-2</c:v>
                </c:pt>
                <c:pt idx="28">
                  <c:v>0</c:v>
                </c:pt>
                <c:pt idx="29">
                  <c:v>-9.9999999999999534E-3</c:v>
                </c:pt>
                <c:pt idx="30">
                  <c:v>-1.9999999999999962E-2</c:v>
                </c:pt>
                <c:pt idx="31">
                  <c:v>-2.9999999999999971E-2</c:v>
                </c:pt>
                <c:pt idx="32">
                  <c:v>-3.999999999999998E-2</c:v>
                </c:pt>
                <c:pt idx="33">
                  <c:v>-4.9999999999999989E-2</c:v>
                </c:pt>
                <c:pt idx="34">
                  <c:v>-0.06</c:v>
                </c:pt>
                <c:pt idx="35">
                  <c:v>-6.9999999999999951E-2</c:v>
                </c:pt>
              </c:numCache>
            </c:numRef>
          </c:cat>
          <c:val>
            <c:numRef>
              <c:f>'Data F7 '!$I$5:$I$40</c:f>
              <c:numCache>
                <c:formatCode>General</c:formatCode>
                <c:ptCount val="36"/>
                <c:pt idx="0">
                  <c:v>2.952</c:v>
                </c:pt>
                <c:pt idx="1">
                  <c:v>3.0300000000000002</c:v>
                </c:pt>
                <c:pt idx="2">
                  <c:v>3.1079999999999997</c:v>
                </c:pt>
                <c:pt idx="3">
                  <c:v>3.1859999999999999</c:v>
                </c:pt>
                <c:pt idx="4">
                  <c:v>3.2640000000000002</c:v>
                </c:pt>
                <c:pt idx="5">
                  <c:v>3.3419999999999996</c:v>
                </c:pt>
                <c:pt idx="6">
                  <c:v>3.42</c:v>
                </c:pt>
                <c:pt idx="7">
                  <c:v>3.4980000000000002</c:v>
                </c:pt>
                <c:pt idx="8">
                  <c:v>3.5759999999999996</c:v>
                </c:pt>
                <c:pt idx="9">
                  <c:v>3.6539999999999999</c:v>
                </c:pt>
                <c:pt idx="10">
                  <c:v>3.7320000000000002</c:v>
                </c:pt>
                <c:pt idx="11">
                  <c:v>3.8099999999999996</c:v>
                </c:pt>
                <c:pt idx="12">
                  <c:v>3.8879999999999999</c:v>
                </c:pt>
                <c:pt idx="13">
                  <c:v>3.9660000000000002</c:v>
                </c:pt>
                <c:pt idx="14">
                  <c:v>4.0439999999999996</c:v>
                </c:pt>
                <c:pt idx="15">
                  <c:v>4.1219999999999999</c:v>
                </c:pt>
                <c:pt idx="16">
                  <c:v>4.2</c:v>
                </c:pt>
                <c:pt idx="17">
                  <c:v>4.2779999999999996</c:v>
                </c:pt>
                <c:pt idx="18">
                  <c:v>4.3559999999999999</c:v>
                </c:pt>
                <c:pt idx="19">
                  <c:v>4.4340000000000002</c:v>
                </c:pt>
                <c:pt idx="20">
                  <c:v>4.5119999999999996</c:v>
                </c:pt>
                <c:pt idx="21">
                  <c:v>4.59</c:v>
                </c:pt>
                <c:pt idx="22">
                  <c:v>4.6680000000000001</c:v>
                </c:pt>
                <c:pt idx="23">
                  <c:v>4.7459999999999996</c:v>
                </c:pt>
                <c:pt idx="24">
                  <c:v>4.8239999999999998</c:v>
                </c:pt>
                <c:pt idx="25">
                  <c:v>4.9020000000000001</c:v>
                </c:pt>
                <c:pt idx="26">
                  <c:v>4.9799999999999995</c:v>
                </c:pt>
                <c:pt idx="27">
                  <c:v>5.0579999999999998</c:v>
                </c:pt>
                <c:pt idx="28">
                  <c:v>5.1359999999999992</c:v>
                </c:pt>
                <c:pt idx="29">
                  <c:v>5.2140000000000004</c:v>
                </c:pt>
                <c:pt idx="30">
                  <c:v>5.2919999999999998</c:v>
                </c:pt>
                <c:pt idx="31">
                  <c:v>5.37</c:v>
                </c:pt>
                <c:pt idx="32">
                  <c:v>5.4480000000000004</c:v>
                </c:pt>
                <c:pt idx="33">
                  <c:v>5.5259999999999998</c:v>
                </c:pt>
                <c:pt idx="34">
                  <c:v>5.6039999999999992</c:v>
                </c:pt>
                <c:pt idx="35">
                  <c:v>5.6820000000000004</c:v>
                </c:pt>
              </c:numCache>
            </c:numRef>
          </c:val>
          <c:extLst>
            <c:ext xmlns:c16="http://schemas.microsoft.com/office/drawing/2014/chart" uri="{C3380CC4-5D6E-409C-BE32-E72D297353CC}">
              <c16:uniqueId val="{00000001-E377-46D9-96E4-C87D75115BF6}"/>
            </c:ext>
          </c:extLst>
        </c:ser>
        <c:dLbls>
          <c:showLegendKey val="0"/>
          <c:showVal val="0"/>
          <c:showCatName val="0"/>
          <c:showSerName val="0"/>
          <c:showPercent val="0"/>
          <c:showBubbleSize val="0"/>
        </c:dLbls>
        <c:axId val="795723552"/>
        <c:axId val="795714040"/>
      </c:areaChart>
      <c:lineChart>
        <c:grouping val="standard"/>
        <c:varyColors val="0"/>
        <c:ser>
          <c:idx val="1"/>
          <c:order val="1"/>
          <c:spPr>
            <a:ln w="15875" cap="rnd">
              <a:solidFill>
                <a:schemeClr val="tx1"/>
              </a:solidFill>
              <a:round/>
            </a:ln>
            <a:effectLst/>
          </c:spPr>
          <c:marker>
            <c:symbol val="none"/>
          </c:marker>
          <c:cat>
            <c:numRef>
              <c:f>'Data F7 '!$E$5:$E$40</c:f>
              <c:numCache>
                <c:formatCode>0%</c:formatCode>
                <c:ptCount val="36"/>
                <c:pt idx="0">
                  <c:v>0.28000000000000003</c:v>
                </c:pt>
                <c:pt idx="1">
                  <c:v>0.27</c:v>
                </c:pt>
                <c:pt idx="2">
                  <c:v>0.26</c:v>
                </c:pt>
                <c:pt idx="3">
                  <c:v>0.25</c:v>
                </c:pt>
                <c:pt idx="4">
                  <c:v>0.24000000000000002</c:v>
                </c:pt>
                <c:pt idx="5">
                  <c:v>0.23000000000000004</c:v>
                </c:pt>
                <c:pt idx="6">
                  <c:v>0.22000000000000003</c:v>
                </c:pt>
                <c:pt idx="7">
                  <c:v>0.21000000000000002</c:v>
                </c:pt>
                <c:pt idx="8">
                  <c:v>0.2</c:v>
                </c:pt>
                <c:pt idx="9">
                  <c:v>0.19000000000000003</c:v>
                </c:pt>
                <c:pt idx="10">
                  <c:v>0.18000000000000002</c:v>
                </c:pt>
                <c:pt idx="11">
                  <c:v>0.17000000000000004</c:v>
                </c:pt>
                <c:pt idx="12">
                  <c:v>0.16000000000000003</c:v>
                </c:pt>
                <c:pt idx="13">
                  <c:v>0.15000000000000002</c:v>
                </c:pt>
                <c:pt idx="14">
                  <c:v>0.14000000000000001</c:v>
                </c:pt>
                <c:pt idx="15">
                  <c:v>0.13000000000000003</c:v>
                </c:pt>
                <c:pt idx="16">
                  <c:v>0.12000000000000002</c:v>
                </c:pt>
                <c:pt idx="17">
                  <c:v>0.11000000000000001</c:v>
                </c:pt>
                <c:pt idx="18">
                  <c:v>0.10000000000000003</c:v>
                </c:pt>
                <c:pt idx="19">
                  <c:v>9.0000000000000024E-2</c:v>
                </c:pt>
                <c:pt idx="20">
                  <c:v>8.0000000000000016E-2</c:v>
                </c:pt>
                <c:pt idx="21">
                  <c:v>7.0000000000000034E-2</c:v>
                </c:pt>
                <c:pt idx="22">
                  <c:v>6.0000000000000026E-2</c:v>
                </c:pt>
                <c:pt idx="23">
                  <c:v>5.0000000000000017E-2</c:v>
                </c:pt>
                <c:pt idx="24">
                  <c:v>4.0000000000000036E-2</c:v>
                </c:pt>
                <c:pt idx="25">
                  <c:v>3.0000000000000027E-2</c:v>
                </c:pt>
                <c:pt idx="26">
                  <c:v>2.0000000000000018E-2</c:v>
                </c:pt>
                <c:pt idx="27">
                  <c:v>1.0000000000000009E-2</c:v>
                </c:pt>
                <c:pt idx="28">
                  <c:v>0</c:v>
                </c:pt>
                <c:pt idx="29">
                  <c:v>-9.9999999999999534E-3</c:v>
                </c:pt>
                <c:pt idx="30">
                  <c:v>-1.9999999999999962E-2</c:v>
                </c:pt>
                <c:pt idx="31">
                  <c:v>-2.9999999999999971E-2</c:v>
                </c:pt>
                <c:pt idx="32">
                  <c:v>-3.999999999999998E-2</c:v>
                </c:pt>
                <c:pt idx="33">
                  <c:v>-4.9999999999999989E-2</c:v>
                </c:pt>
                <c:pt idx="34">
                  <c:v>-0.06</c:v>
                </c:pt>
                <c:pt idx="35">
                  <c:v>-6.9999999999999951E-2</c:v>
                </c:pt>
              </c:numCache>
            </c:numRef>
          </c:cat>
          <c:val>
            <c:numRef>
              <c:f>'Data F7 '!$J$5:$J$40</c:f>
              <c:numCache>
                <c:formatCode>General</c:formatCode>
                <c:ptCount val="36"/>
                <c:pt idx="0">
                  <c:v>4</c:v>
                </c:pt>
                <c:pt idx="1">
                  <c:v>3.8820000000000001</c:v>
                </c:pt>
                <c:pt idx="2">
                  <c:v>3.7639999999999998</c:v>
                </c:pt>
                <c:pt idx="3">
                  <c:v>3.6459999999999999</c:v>
                </c:pt>
                <c:pt idx="4">
                  <c:v>3.528</c:v>
                </c:pt>
                <c:pt idx="5">
                  <c:v>3.41</c:v>
                </c:pt>
                <c:pt idx="6">
                  <c:v>3.2919999999999998</c:v>
                </c:pt>
                <c:pt idx="7">
                  <c:v>3.1739999999999999</c:v>
                </c:pt>
                <c:pt idx="8">
                  <c:v>3.056</c:v>
                </c:pt>
                <c:pt idx="9">
                  <c:v>2.9379999999999997</c:v>
                </c:pt>
                <c:pt idx="10">
                  <c:v>2.82</c:v>
                </c:pt>
                <c:pt idx="11">
                  <c:v>2.702</c:v>
                </c:pt>
                <c:pt idx="12">
                  <c:v>2.5840000000000001</c:v>
                </c:pt>
                <c:pt idx="13">
                  <c:v>2.4659999999999997</c:v>
                </c:pt>
                <c:pt idx="14">
                  <c:v>2.3479999999999999</c:v>
                </c:pt>
                <c:pt idx="15">
                  <c:v>2.23</c:v>
                </c:pt>
                <c:pt idx="16">
                  <c:v>2.1120000000000001</c:v>
                </c:pt>
                <c:pt idx="17">
                  <c:v>1.9939999999999998</c:v>
                </c:pt>
                <c:pt idx="18">
                  <c:v>1.8759999999999999</c:v>
                </c:pt>
                <c:pt idx="19">
                  <c:v>1.758</c:v>
                </c:pt>
                <c:pt idx="20">
                  <c:v>1.6399999999999997</c:v>
                </c:pt>
                <c:pt idx="21">
                  <c:v>1.5219999999999998</c:v>
                </c:pt>
                <c:pt idx="22">
                  <c:v>1.4039999999999999</c:v>
                </c:pt>
                <c:pt idx="23">
                  <c:v>1.2859999999999996</c:v>
                </c:pt>
                <c:pt idx="24">
                  <c:v>1.1680000000000001</c:v>
                </c:pt>
                <c:pt idx="25">
                  <c:v>1.0499999999999998</c:v>
                </c:pt>
                <c:pt idx="26">
                  <c:v>0.9319999999999995</c:v>
                </c:pt>
                <c:pt idx="27">
                  <c:v>0.81399999999999961</c:v>
                </c:pt>
                <c:pt idx="28">
                  <c:v>0.69599999999999929</c:v>
                </c:pt>
                <c:pt idx="29">
                  <c:v>0.57799999999999985</c:v>
                </c:pt>
                <c:pt idx="30">
                  <c:v>0.45999999999999996</c:v>
                </c:pt>
                <c:pt idx="31">
                  <c:v>0.34199999999999964</c:v>
                </c:pt>
                <c:pt idx="32">
                  <c:v>0.22399999999999975</c:v>
                </c:pt>
                <c:pt idx="33">
                  <c:v>0.10599999999999943</c:v>
                </c:pt>
                <c:pt idx="34">
                  <c:v>-1.2000000000000455E-2</c:v>
                </c:pt>
                <c:pt idx="35">
                  <c:v>-0.12999999999999989</c:v>
                </c:pt>
              </c:numCache>
            </c:numRef>
          </c:val>
          <c:smooth val="0"/>
          <c:extLst>
            <c:ext xmlns:c16="http://schemas.microsoft.com/office/drawing/2014/chart" uri="{C3380CC4-5D6E-409C-BE32-E72D297353CC}">
              <c16:uniqueId val="{00000002-E377-46D9-96E4-C87D75115BF6}"/>
            </c:ext>
          </c:extLst>
        </c:ser>
        <c:dLbls>
          <c:showLegendKey val="0"/>
          <c:showVal val="0"/>
          <c:showCatName val="0"/>
          <c:showSerName val="0"/>
          <c:showPercent val="0"/>
          <c:showBubbleSize val="0"/>
        </c:dLbls>
        <c:marker val="1"/>
        <c:smooth val="0"/>
        <c:axId val="795723552"/>
        <c:axId val="795714040"/>
      </c:lineChart>
      <c:catAx>
        <c:axId val="79572355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crossAx val="795714040"/>
        <c:crosses val="autoZero"/>
        <c:auto val="1"/>
        <c:lblAlgn val="ctr"/>
        <c:lblOffset val="50"/>
        <c:tickLblSkip val="2"/>
        <c:noMultiLvlLbl val="0"/>
      </c:catAx>
      <c:valAx>
        <c:axId val="79571404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crossAx val="795723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2000">
          <a:latin typeface="Garamond" panose="02020404030301010803" pitchFamily="18"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Garamond" panose="02020404030301010803" pitchFamily="18" charset="0"/>
                <a:ea typeface="+mn-ea"/>
                <a:cs typeface="+mn-cs"/>
              </a:defRPr>
            </a:pPr>
            <a:br>
              <a:rPr lang="en-GB" sz="1600">
                <a:effectLst/>
              </a:rPr>
            </a:br>
            <a:r>
              <a:rPr lang="en-GB" sz="1600">
                <a:effectLst/>
              </a:rPr>
              <a:t>Figure 7: %-difference to arm’s-length price across partner tax-rates (baseline tax=39%)</a:t>
            </a:r>
            <a:endParaRPr lang="da-DK" sz="1600">
              <a:effectLst/>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manualLayout>
          <c:layoutTarget val="inner"/>
          <c:xMode val="edge"/>
          <c:yMode val="edge"/>
          <c:x val="8.878943335281278E-2"/>
          <c:y val="8.2243475790687429E-2"/>
          <c:w val="0.86404743008633789"/>
          <c:h val="0.83296677867664082"/>
        </c:manualLayout>
      </c:layout>
      <c:lineChart>
        <c:grouping val="standard"/>
        <c:varyColors val="0"/>
        <c:ser>
          <c:idx val="0"/>
          <c:order val="0"/>
          <c:tx>
            <c:strRef>
              <c:f>'Data F8'!$D$11</c:f>
              <c:strCache>
                <c:ptCount val="1"/>
                <c:pt idx="0">
                  <c:v>2011</c:v>
                </c:pt>
              </c:strCache>
            </c:strRef>
          </c:tx>
          <c:spPr>
            <a:ln w="15875" cap="rnd">
              <a:solidFill>
                <a:schemeClr val="tx1"/>
              </a:solidFill>
              <a:round/>
            </a:ln>
            <a:effectLst/>
          </c:spPr>
          <c:marker>
            <c:symbol val="triangle"/>
            <c:size val="10"/>
            <c:spPr>
              <a:solidFill>
                <a:schemeClr val="accent1"/>
              </a:solidFill>
              <a:ln w="9525">
                <a:solidFill>
                  <a:schemeClr val="tx1"/>
                </a:solidFill>
              </a:ln>
              <a:effectLst/>
            </c:spPr>
          </c:marker>
          <c:dLbls>
            <c:dLbl>
              <c:idx val="1"/>
              <c:layout>
                <c:manualLayout>
                  <c:x val="2.7340823929721957E-3"/>
                  <c:y val="6.2822718739720196E-3"/>
                </c:manualLayout>
              </c:layout>
              <c:tx>
                <c:rich>
                  <a:bodyPr/>
                  <a:lstStyle/>
                  <a:p>
                    <a:r>
                      <a:rPr lang="en-US"/>
                      <a:t>2011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9F-49BB-BD4E-7FBD71A62814}"/>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Garamond" panose="02020404030301010803" pitchFamily="18"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F8'!$C$12:$C$16</c:f>
              <c:numCache>
                <c:formatCode>0%</c:formatCode>
                <c:ptCount val="5"/>
                <c:pt idx="0">
                  <c:v>0.18</c:v>
                </c:pt>
                <c:pt idx="1">
                  <c:v>0.23</c:v>
                </c:pt>
                <c:pt idx="2">
                  <c:v>0.26</c:v>
                </c:pt>
                <c:pt idx="3">
                  <c:v>0.32</c:v>
                </c:pt>
                <c:pt idx="4">
                  <c:v>0.39</c:v>
                </c:pt>
              </c:numCache>
            </c:numRef>
          </c:cat>
          <c:val>
            <c:numRef>
              <c:f>'Data F8'!$D$12:$D$16</c:f>
              <c:numCache>
                <c:formatCode>0%</c:formatCode>
                <c:ptCount val="5"/>
                <c:pt idx="0">
                  <c:v>0.14899999999999999</c:v>
                </c:pt>
                <c:pt idx="1">
                  <c:v>0.14599999999999999</c:v>
                </c:pt>
                <c:pt idx="2">
                  <c:v>4.3900000000000002E-2</c:v>
                </c:pt>
                <c:pt idx="3">
                  <c:v>2.58E-2</c:v>
                </c:pt>
                <c:pt idx="4">
                  <c:v>0</c:v>
                </c:pt>
              </c:numCache>
            </c:numRef>
          </c:val>
          <c:smooth val="0"/>
          <c:extLst>
            <c:ext xmlns:c16="http://schemas.microsoft.com/office/drawing/2014/chart" uri="{C3380CC4-5D6E-409C-BE32-E72D297353CC}">
              <c16:uniqueId val="{00000000-599F-49BB-BD4E-7FBD71A62814}"/>
            </c:ext>
          </c:extLst>
        </c:ser>
        <c:ser>
          <c:idx val="1"/>
          <c:order val="1"/>
          <c:tx>
            <c:strRef>
              <c:f>'Data F8'!$E$11</c:f>
              <c:strCache>
                <c:ptCount val="1"/>
                <c:pt idx="0">
                  <c:v>2012 (reform year)</c:v>
                </c:pt>
              </c:strCache>
            </c:strRef>
          </c:tx>
          <c:spPr>
            <a:ln w="15875" cap="rnd">
              <a:solidFill>
                <a:schemeClr val="accent2"/>
              </a:solidFill>
              <a:round/>
            </a:ln>
            <a:effectLst/>
          </c:spPr>
          <c:marker>
            <c:symbol val="x"/>
            <c:size val="10"/>
            <c:spPr>
              <a:noFill/>
              <a:ln w="9525">
                <a:solidFill>
                  <a:schemeClr val="accent2"/>
                </a:solidFill>
              </a:ln>
              <a:effectLst/>
            </c:spPr>
          </c:marker>
          <c:cat>
            <c:numRef>
              <c:f>'Data F8'!$C$12:$C$16</c:f>
              <c:numCache>
                <c:formatCode>0%</c:formatCode>
                <c:ptCount val="5"/>
                <c:pt idx="0">
                  <c:v>0.18</c:v>
                </c:pt>
                <c:pt idx="1">
                  <c:v>0.23</c:v>
                </c:pt>
                <c:pt idx="2">
                  <c:v>0.26</c:v>
                </c:pt>
                <c:pt idx="3">
                  <c:v>0.32</c:v>
                </c:pt>
                <c:pt idx="4">
                  <c:v>0.39</c:v>
                </c:pt>
              </c:numCache>
            </c:numRef>
          </c:cat>
          <c:val>
            <c:numRef>
              <c:f>'Data F8'!$E$12:$E$16</c:f>
              <c:numCache>
                <c:formatCode>0%</c:formatCode>
                <c:ptCount val="5"/>
                <c:pt idx="0">
                  <c:v>6.5500000000000003E-2</c:v>
                </c:pt>
                <c:pt idx="1">
                  <c:v>4.53E-2</c:v>
                </c:pt>
                <c:pt idx="2">
                  <c:v>-4.79E-3</c:v>
                </c:pt>
                <c:pt idx="3">
                  <c:v>-4.99E-2</c:v>
                </c:pt>
                <c:pt idx="4">
                  <c:v>0</c:v>
                </c:pt>
              </c:numCache>
            </c:numRef>
          </c:val>
          <c:smooth val="0"/>
          <c:extLst>
            <c:ext xmlns:c16="http://schemas.microsoft.com/office/drawing/2014/chart" uri="{C3380CC4-5D6E-409C-BE32-E72D297353CC}">
              <c16:uniqueId val="{00000001-599F-49BB-BD4E-7FBD71A62814}"/>
            </c:ext>
          </c:extLst>
        </c:ser>
        <c:ser>
          <c:idx val="2"/>
          <c:order val="2"/>
          <c:tx>
            <c:strRef>
              <c:f>'Data F8'!$F$11</c:f>
              <c:strCache>
                <c:ptCount val="1"/>
                <c:pt idx="0">
                  <c:v>2013</c:v>
                </c:pt>
              </c:strCache>
            </c:strRef>
          </c:tx>
          <c:spPr>
            <a:ln w="15875" cap="rnd">
              <a:solidFill>
                <a:schemeClr val="accent3"/>
              </a:solidFill>
              <a:round/>
            </a:ln>
            <a:effectLst/>
          </c:spPr>
          <c:marker>
            <c:symbol val="plus"/>
            <c:size val="10"/>
            <c:spPr>
              <a:noFill/>
              <a:ln w="9525">
                <a:solidFill>
                  <a:schemeClr val="accent3"/>
                </a:solidFill>
              </a:ln>
              <a:effectLst/>
            </c:spPr>
          </c:marker>
          <c:dLbls>
            <c:dLbl>
              <c:idx val="2"/>
              <c:layout>
                <c:manualLayout>
                  <c:x val="-7.5187265806736764E-2"/>
                  <c:y val="2.0940906246573399E-2"/>
                </c:manualLayout>
              </c:layout>
              <c:tx>
                <c:rich>
                  <a:bodyPr/>
                  <a:lstStyle/>
                  <a:p>
                    <a:r>
                      <a:rPr lang="en-US"/>
                      <a:t>2013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9F-49BB-BD4E-7FBD71A62814}"/>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Garamond" panose="02020404030301010803" pitchFamily="18"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F8'!$C$12:$C$16</c:f>
              <c:numCache>
                <c:formatCode>0%</c:formatCode>
                <c:ptCount val="5"/>
                <c:pt idx="0">
                  <c:v>0.18</c:v>
                </c:pt>
                <c:pt idx="1">
                  <c:v>0.23</c:v>
                </c:pt>
                <c:pt idx="2">
                  <c:v>0.26</c:v>
                </c:pt>
                <c:pt idx="3">
                  <c:v>0.32</c:v>
                </c:pt>
                <c:pt idx="4">
                  <c:v>0.39</c:v>
                </c:pt>
              </c:numCache>
            </c:numRef>
          </c:cat>
          <c:val>
            <c:numRef>
              <c:f>'Data F8'!$F$12:$F$16</c:f>
              <c:numCache>
                <c:formatCode>General</c:formatCode>
                <c:ptCount val="5"/>
                <c:pt idx="0">
                  <c:v>7.7200000000000005E-2</c:v>
                </c:pt>
                <c:pt idx="1">
                  <c:v>2.7300000000000001E-2</c:v>
                </c:pt>
                <c:pt idx="2">
                  <c:v>-6.2199999999999998E-2</c:v>
                </c:pt>
                <c:pt idx="3">
                  <c:v>-3.8399999999999997E-2</c:v>
                </c:pt>
                <c:pt idx="4">
                  <c:v>0</c:v>
                </c:pt>
              </c:numCache>
            </c:numRef>
          </c:val>
          <c:smooth val="0"/>
          <c:extLst>
            <c:ext xmlns:c16="http://schemas.microsoft.com/office/drawing/2014/chart" uri="{C3380CC4-5D6E-409C-BE32-E72D297353CC}">
              <c16:uniqueId val="{00000002-599F-49BB-BD4E-7FBD71A62814}"/>
            </c:ext>
          </c:extLst>
        </c:ser>
        <c:ser>
          <c:idx val="3"/>
          <c:order val="3"/>
          <c:tx>
            <c:strRef>
              <c:f>'Data F8'!$G$11</c:f>
              <c:strCache>
                <c:ptCount val="1"/>
                <c:pt idx="0">
                  <c:v>2014</c:v>
                </c:pt>
              </c:strCache>
            </c:strRef>
          </c:tx>
          <c:spPr>
            <a:ln w="15875" cap="rnd">
              <a:solidFill>
                <a:schemeClr val="accent4"/>
              </a:solidFill>
              <a:round/>
            </a:ln>
            <a:effectLst/>
          </c:spPr>
          <c:marker>
            <c:symbol val="circle"/>
            <c:size val="10"/>
            <c:spPr>
              <a:solidFill>
                <a:schemeClr val="accent4"/>
              </a:solidFill>
              <a:ln w="9525">
                <a:solidFill>
                  <a:schemeClr val="accent4"/>
                </a:solidFill>
              </a:ln>
              <a:effectLst/>
            </c:spPr>
          </c:marker>
          <c:dLbls>
            <c:dLbl>
              <c:idx val="1"/>
              <c:layout>
                <c:manualLayout>
                  <c:x val="-2.5973782733236334E-2"/>
                  <c:y val="-3.559954061917478E-2"/>
                </c:manualLayout>
              </c:layout>
              <c:tx>
                <c:rich>
                  <a:bodyPr/>
                  <a:lstStyle/>
                  <a:p>
                    <a:r>
                      <a:rPr lang="en-US"/>
                      <a:t>2014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9F-49BB-BD4E-7FBD71A62814}"/>
                </c:ext>
              </c:extLst>
            </c:dLbl>
            <c:dLbl>
              <c:idx val="2"/>
              <c:layout>
                <c:manualLayout>
                  <c:x val="-5.4681647859444911E-3"/>
                  <c:y val="3.1411359369860101E-2"/>
                </c:manualLayout>
              </c:layout>
              <c:tx>
                <c:rich>
                  <a:bodyPr/>
                  <a:lstStyle/>
                  <a:p>
                    <a:r>
                      <a:rPr lang="en-US"/>
                      <a:t>2012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9F-49BB-BD4E-7FBD71A62814}"/>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Garamond" panose="02020404030301010803" pitchFamily="18"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'Data F8'!$C$12:$C$16</c:f>
              <c:numCache>
                <c:formatCode>0%</c:formatCode>
                <c:ptCount val="5"/>
                <c:pt idx="0">
                  <c:v>0.18</c:v>
                </c:pt>
                <c:pt idx="1">
                  <c:v>0.23</c:v>
                </c:pt>
                <c:pt idx="2">
                  <c:v>0.26</c:v>
                </c:pt>
                <c:pt idx="3">
                  <c:v>0.32</c:v>
                </c:pt>
                <c:pt idx="4">
                  <c:v>0.39</c:v>
                </c:pt>
              </c:numCache>
            </c:numRef>
          </c:cat>
          <c:val>
            <c:numRef>
              <c:f>'Data F8'!$G$12:$G$16</c:f>
              <c:numCache>
                <c:formatCode>General</c:formatCode>
                <c:ptCount val="5"/>
                <c:pt idx="0">
                  <c:v>5.57E-2</c:v>
                </c:pt>
                <c:pt idx="1">
                  <c:v>5.6899999999999999E-2</c:v>
                </c:pt>
                <c:pt idx="2">
                  <c:v>-2.35E-2</c:v>
                </c:pt>
                <c:pt idx="3">
                  <c:v>-4.3400000000000001E-2</c:v>
                </c:pt>
                <c:pt idx="4">
                  <c:v>0</c:v>
                </c:pt>
              </c:numCache>
            </c:numRef>
          </c:val>
          <c:smooth val="0"/>
          <c:extLst>
            <c:ext xmlns:c16="http://schemas.microsoft.com/office/drawing/2014/chart" uri="{C3380CC4-5D6E-409C-BE32-E72D297353CC}">
              <c16:uniqueId val="{00000003-599F-49BB-BD4E-7FBD71A62814}"/>
            </c:ext>
          </c:extLst>
        </c:ser>
        <c:ser>
          <c:idx val="4"/>
          <c:order val="4"/>
          <c:tx>
            <c:strRef>
              <c:f>'Data F8'!$H$11</c:f>
              <c:strCache>
                <c:ptCount val="1"/>
                <c:pt idx="0">
                  <c:v>2015</c:v>
                </c:pt>
              </c:strCache>
            </c:strRef>
          </c:tx>
          <c:spPr>
            <a:ln w="15875" cap="rnd">
              <a:solidFill>
                <a:schemeClr val="accent5"/>
              </a:solidFill>
              <a:round/>
            </a:ln>
            <a:effectLst/>
          </c:spPr>
          <c:marker>
            <c:symbol val="square"/>
            <c:size val="7"/>
            <c:spPr>
              <a:solidFill>
                <a:schemeClr val="accent5"/>
              </a:solidFill>
              <a:ln w="9525">
                <a:solidFill>
                  <a:schemeClr val="accent5"/>
                </a:solidFill>
              </a:ln>
              <a:effectLst/>
            </c:spPr>
          </c:marker>
          <c:dPt>
            <c:idx val="3"/>
            <c:marker>
              <c:symbol val="square"/>
              <c:size val="7"/>
              <c:spPr>
                <a:solidFill>
                  <a:schemeClr val="accent5"/>
                </a:solidFill>
                <a:ln w="3175">
                  <a:solidFill>
                    <a:schemeClr val="accent5"/>
                  </a:solidFill>
                </a:ln>
                <a:effectLst/>
              </c:spPr>
            </c:marker>
            <c:bubble3D val="0"/>
            <c:extLst>
              <c:ext xmlns:c16="http://schemas.microsoft.com/office/drawing/2014/chart" uri="{C3380CC4-5D6E-409C-BE32-E72D297353CC}">
                <c16:uniqueId val="{00000005-599F-49BB-BD4E-7FBD71A62814}"/>
              </c:ext>
            </c:extLst>
          </c:dPt>
          <c:dLbls>
            <c:dLbl>
              <c:idx val="2"/>
              <c:layout>
                <c:manualLayout>
                  <c:x val="0"/>
                  <c:y val="-3.3505449994517475E-2"/>
                </c:manualLayout>
              </c:layout>
              <c:tx>
                <c:rich>
                  <a:bodyPr/>
                  <a:lstStyle/>
                  <a:p>
                    <a:r>
                      <a:rPr lang="en-US"/>
                      <a:t>2015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9F-49BB-BD4E-7FBD71A62814}"/>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Garamond" panose="02020404030301010803" pitchFamily="18"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'Data F8'!$C$12:$C$16</c:f>
              <c:numCache>
                <c:formatCode>0%</c:formatCode>
                <c:ptCount val="5"/>
                <c:pt idx="0">
                  <c:v>0.18</c:v>
                </c:pt>
                <c:pt idx="1">
                  <c:v>0.23</c:v>
                </c:pt>
                <c:pt idx="2">
                  <c:v>0.26</c:v>
                </c:pt>
                <c:pt idx="3">
                  <c:v>0.32</c:v>
                </c:pt>
                <c:pt idx="4">
                  <c:v>0.39</c:v>
                </c:pt>
              </c:numCache>
            </c:numRef>
          </c:cat>
          <c:val>
            <c:numRef>
              <c:f>'Data F8'!$H$12:$H$16</c:f>
              <c:numCache>
                <c:formatCode>0%</c:formatCode>
                <c:ptCount val="5"/>
                <c:pt idx="0">
                  <c:v>0.14699999999999999</c:v>
                </c:pt>
                <c:pt idx="1">
                  <c:v>0.19600000000000001</c:v>
                </c:pt>
                <c:pt idx="2">
                  <c:v>0.128</c:v>
                </c:pt>
                <c:pt idx="3">
                  <c:v>4.1399999999999999E-2</c:v>
                </c:pt>
                <c:pt idx="4">
                  <c:v>0</c:v>
                </c:pt>
              </c:numCache>
            </c:numRef>
          </c:val>
          <c:smooth val="0"/>
          <c:extLst>
            <c:ext xmlns:c16="http://schemas.microsoft.com/office/drawing/2014/chart" uri="{C3380CC4-5D6E-409C-BE32-E72D297353CC}">
              <c16:uniqueId val="{00000004-599F-49BB-BD4E-7FBD71A62814}"/>
            </c:ext>
          </c:extLst>
        </c:ser>
        <c:dLbls>
          <c:showLegendKey val="0"/>
          <c:showVal val="0"/>
          <c:showCatName val="0"/>
          <c:showSerName val="0"/>
          <c:showPercent val="0"/>
          <c:showBubbleSize val="0"/>
        </c:dLbls>
        <c:marker val="1"/>
        <c:smooth val="0"/>
        <c:axId val="566357648"/>
        <c:axId val="566360928"/>
      </c:lineChart>
      <c:catAx>
        <c:axId val="566357648"/>
        <c:scaling>
          <c:orientation val="minMax"/>
        </c:scaling>
        <c:delete val="0"/>
        <c:axPos val="b"/>
        <c:numFmt formatCode="0%" sourceLinked="1"/>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Garamond" panose="02020404030301010803" pitchFamily="18" charset="0"/>
                <a:ea typeface="+mn-ea"/>
                <a:cs typeface="+mn-cs"/>
              </a:defRPr>
            </a:pPr>
            <a:endParaRPr lang="en-US"/>
          </a:p>
        </c:txPr>
        <c:crossAx val="566360928"/>
        <c:crosses val="autoZero"/>
        <c:auto val="1"/>
        <c:lblAlgn val="ctr"/>
        <c:lblOffset val="100"/>
        <c:noMultiLvlLbl val="0"/>
      </c:catAx>
      <c:valAx>
        <c:axId val="56636092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Garamond" panose="02020404030301010803" pitchFamily="18" charset="0"/>
                <a:ea typeface="+mn-ea"/>
                <a:cs typeface="+mn-cs"/>
              </a:defRPr>
            </a:pPr>
            <a:endParaRPr lang="en-US"/>
          </a:p>
        </c:txPr>
        <c:crossAx val="566357648"/>
        <c:crosses val="autoZero"/>
        <c:crossBetween val="between"/>
      </c:valAx>
      <c:spPr>
        <a:noFill/>
        <a:ln>
          <a:noFill/>
        </a:ln>
        <a:effectLst/>
      </c:spPr>
    </c:plotArea>
    <c:legend>
      <c:legendPos val="r"/>
      <c:layout>
        <c:manualLayout>
          <c:xMode val="edge"/>
          <c:yMode val="edge"/>
          <c:x val="0.64935371781923135"/>
          <c:y val="0.17816457078974418"/>
          <c:w val="0.34927924098428259"/>
          <c:h val="0.23951120297261935"/>
        </c:manualLayout>
      </c:layout>
      <c:overlay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2000">
          <a:solidFill>
            <a:sysClr val="windowText" lastClr="000000"/>
          </a:solidFill>
          <a:latin typeface="Garamond" panose="02020404030301010803" pitchFamily="18"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52719001946849E-2"/>
          <c:y val="3.8424591738712779E-2"/>
          <c:w val="0.91131681710517898"/>
          <c:h val="0.8685945524820925"/>
        </c:manualLayout>
      </c:layout>
      <c:lineChart>
        <c:grouping val="standard"/>
        <c:varyColors val="0"/>
        <c:ser>
          <c:idx val="7"/>
          <c:order val="7"/>
          <c:tx>
            <c:strRef>
              <c:f>'Data F9a'!$G$1</c:f>
              <c:strCache>
                <c:ptCount val="1"/>
                <c:pt idx="0">
                  <c:v>Average (weighted by study): 1.2</c:v>
                </c:pt>
              </c:strCache>
            </c:strRef>
          </c:tx>
          <c:spPr>
            <a:ln w="9525" cap="rnd">
              <a:solidFill>
                <a:schemeClr val="tx1"/>
              </a:solidFill>
              <a:round/>
            </a:ln>
            <a:effectLst/>
          </c:spPr>
          <c:marker>
            <c:symbol val="none"/>
          </c:marker>
          <c:cat>
            <c:numRef>
              <c:f>'Data F9a'!$A$2:$A$92</c:f>
              <c:numCache>
                <c:formatCode>General</c:formatCode>
                <c:ptCount val="91"/>
                <c:pt idx="0">
                  <c:v>6</c:v>
                </c:pt>
                <c:pt idx="1">
                  <c:v>17</c:v>
                </c:pt>
                <c:pt idx="2">
                  <c:v>19</c:v>
                </c:pt>
                <c:pt idx="3">
                  <c:v>27</c:v>
                </c:pt>
                <c:pt idx="4">
                  <c:v>33</c:v>
                </c:pt>
                <c:pt idx="5">
                  <c:v>32</c:v>
                </c:pt>
                <c:pt idx="6">
                  <c:v>36</c:v>
                </c:pt>
                <c:pt idx="7">
                  <c:v>42</c:v>
                </c:pt>
                <c:pt idx="8">
                  <c:v>43</c:v>
                </c:pt>
                <c:pt idx="9">
                  <c:v>58</c:v>
                </c:pt>
                <c:pt idx="10">
                  <c:v>57</c:v>
                </c:pt>
                <c:pt idx="11">
                  <c:v>1</c:v>
                </c:pt>
                <c:pt idx="12">
                  <c:v>2</c:v>
                </c:pt>
                <c:pt idx="13">
                  <c:v>4</c:v>
                </c:pt>
                <c:pt idx="14">
                  <c:v>5</c:v>
                </c:pt>
                <c:pt idx="15">
                  <c:v>8</c:v>
                </c:pt>
                <c:pt idx="16">
                  <c:v>10</c:v>
                </c:pt>
                <c:pt idx="17">
                  <c:v>12</c:v>
                </c:pt>
                <c:pt idx="18">
                  <c:v>16</c:v>
                </c:pt>
                <c:pt idx="19">
                  <c:v>20</c:v>
                </c:pt>
                <c:pt idx="20">
                  <c:v>23</c:v>
                </c:pt>
                <c:pt idx="21">
                  <c:v>26</c:v>
                </c:pt>
                <c:pt idx="22">
                  <c:v>37</c:v>
                </c:pt>
                <c:pt idx="23">
                  <c:v>39</c:v>
                </c:pt>
                <c:pt idx="24">
                  <c:v>41</c:v>
                </c:pt>
                <c:pt idx="25">
                  <c:v>40</c:v>
                </c:pt>
                <c:pt idx="26">
                  <c:v>46</c:v>
                </c:pt>
                <c:pt idx="27">
                  <c:v>50</c:v>
                </c:pt>
                <c:pt idx="28">
                  <c:v>62</c:v>
                </c:pt>
                <c:pt idx="29">
                  <c:v>61</c:v>
                </c:pt>
                <c:pt idx="30">
                  <c:v>63</c:v>
                </c:pt>
                <c:pt idx="31">
                  <c:v>68</c:v>
                </c:pt>
                <c:pt idx="32">
                  <c:v>84</c:v>
                </c:pt>
                <c:pt idx="33">
                  <c:v>35</c:v>
                </c:pt>
                <c:pt idx="34">
                  <c:v>28</c:v>
                </c:pt>
                <c:pt idx="35">
                  <c:v>25</c:v>
                </c:pt>
                <c:pt idx="36">
                  <c:v>22</c:v>
                </c:pt>
                <c:pt idx="37">
                  <c:v>54</c:v>
                </c:pt>
                <c:pt idx="38">
                  <c:v>85</c:v>
                </c:pt>
                <c:pt idx="39">
                  <c:v>24</c:v>
                </c:pt>
                <c:pt idx="40">
                  <c:v>18</c:v>
                </c:pt>
                <c:pt idx="41">
                  <c:v>34</c:v>
                </c:pt>
                <c:pt idx="42">
                  <c:v>53</c:v>
                </c:pt>
                <c:pt idx="43">
                  <c:v>59</c:v>
                </c:pt>
                <c:pt idx="44">
                  <c:v>66</c:v>
                </c:pt>
                <c:pt idx="45">
                  <c:v>76</c:v>
                </c:pt>
                <c:pt idx="46">
                  <c:v>75</c:v>
                </c:pt>
                <c:pt idx="47">
                  <c:v>80</c:v>
                </c:pt>
                <c:pt idx="48">
                  <c:v>81</c:v>
                </c:pt>
                <c:pt idx="49">
                  <c:v>82</c:v>
                </c:pt>
                <c:pt idx="50">
                  <c:v>64</c:v>
                </c:pt>
                <c:pt idx="51">
                  <c:v>38</c:v>
                </c:pt>
                <c:pt idx="52">
                  <c:v>7</c:v>
                </c:pt>
                <c:pt idx="53">
                  <c:v>9</c:v>
                </c:pt>
                <c:pt idx="54">
                  <c:v>11</c:v>
                </c:pt>
                <c:pt idx="55">
                  <c:v>86</c:v>
                </c:pt>
                <c:pt idx="56">
                  <c:v>89</c:v>
                </c:pt>
                <c:pt idx="57">
                  <c:v>3</c:v>
                </c:pt>
                <c:pt idx="58">
                  <c:v>21</c:v>
                </c:pt>
                <c:pt idx="59">
                  <c:v>30</c:v>
                </c:pt>
                <c:pt idx="60">
                  <c:v>49</c:v>
                </c:pt>
                <c:pt idx="61">
                  <c:v>71</c:v>
                </c:pt>
                <c:pt idx="62">
                  <c:v>88</c:v>
                </c:pt>
                <c:pt idx="63">
                  <c:v>90</c:v>
                </c:pt>
                <c:pt idx="64">
                  <c:v>91</c:v>
                </c:pt>
                <c:pt idx="65">
                  <c:v>56</c:v>
                </c:pt>
                <c:pt idx="66">
                  <c:v>60</c:v>
                </c:pt>
                <c:pt idx="67">
                  <c:v>65</c:v>
                </c:pt>
                <c:pt idx="68">
                  <c:v>67</c:v>
                </c:pt>
                <c:pt idx="69">
                  <c:v>69</c:v>
                </c:pt>
                <c:pt idx="70">
                  <c:v>70</c:v>
                </c:pt>
                <c:pt idx="71">
                  <c:v>72</c:v>
                </c:pt>
                <c:pt idx="72">
                  <c:v>73</c:v>
                </c:pt>
                <c:pt idx="73">
                  <c:v>74</c:v>
                </c:pt>
                <c:pt idx="74">
                  <c:v>77</c:v>
                </c:pt>
                <c:pt idx="75">
                  <c:v>78</c:v>
                </c:pt>
                <c:pt idx="76">
                  <c:v>79</c:v>
                </c:pt>
                <c:pt idx="77">
                  <c:v>83</c:v>
                </c:pt>
                <c:pt idx="78">
                  <c:v>87</c:v>
                </c:pt>
                <c:pt idx="79">
                  <c:v>13</c:v>
                </c:pt>
                <c:pt idx="80">
                  <c:v>14</c:v>
                </c:pt>
                <c:pt idx="81">
                  <c:v>15</c:v>
                </c:pt>
                <c:pt idx="82">
                  <c:v>29</c:v>
                </c:pt>
                <c:pt idx="83">
                  <c:v>31</c:v>
                </c:pt>
                <c:pt idx="84">
                  <c:v>44</c:v>
                </c:pt>
                <c:pt idx="85">
                  <c:v>45</c:v>
                </c:pt>
                <c:pt idx="86">
                  <c:v>47</c:v>
                </c:pt>
                <c:pt idx="87">
                  <c:v>48</c:v>
                </c:pt>
                <c:pt idx="88">
                  <c:v>51</c:v>
                </c:pt>
                <c:pt idx="89">
                  <c:v>52</c:v>
                </c:pt>
                <c:pt idx="90">
                  <c:v>55</c:v>
                </c:pt>
              </c:numCache>
            </c:numRef>
          </c:cat>
          <c:val>
            <c:numRef>
              <c:f>'Data F9a'!$G$2:$G$92</c:f>
              <c:numCache>
                <c:formatCode>General</c:formatCode>
                <c:ptCount val="91"/>
                <c:pt idx="0">
                  <c:v>1.1923390169156243</c:v>
                </c:pt>
                <c:pt idx="1">
                  <c:v>1.1923390169156243</c:v>
                </c:pt>
                <c:pt idx="2">
                  <c:v>1.1923390169156243</c:v>
                </c:pt>
                <c:pt idx="3">
                  <c:v>1.1923390169156243</c:v>
                </c:pt>
                <c:pt idx="4">
                  <c:v>1.1923390169156243</c:v>
                </c:pt>
                <c:pt idx="5">
                  <c:v>1.1923390169156243</c:v>
                </c:pt>
                <c:pt idx="6">
                  <c:v>1.1923390169156243</c:v>
                </c:pt>
                <c:pt idx="7">
                  <c:v>1.1923390169156243</c:v>
                </c:pt>
                <c:pt idx="8">
                  <c:v>1.1923390169156243</c:v>
                </c:pt>
                <c:pt idx="9">
                  <c:v>1.1923390169156243</c:v>
                </c:pt>
                <c:pt idx="10">
                  <c:v>1.1923390169156243</c:v>
                </c:pt>
                <c:pt idx="11">
                  <c:v>1.1923390169156243</c:v>
                </c:pt>
                <c:pt idx="12">
                  <c:v>1.1923390169156243</c:v>
                </c:pt>
                <c:pt idx="13">
                  <c:v>1.1923390169156243</c:v>
                </c:pt>
                <c:pt idx="14">
                  <c:v>1.1923390169156243</c:v>
                </c:pt>
                <c:pt idx="15">
                  <c:v>1.1923390169156243</c:v>
                </c:pt>
                <c:pt idx="16">
                  <c:v>1.1923390169156243</c:v>
                </c:pt>
                <c:pt idx="17">
                  <c:v>1.1923390169156243</c:v>
                </c:pt>
                <c:pt idx="18">
                  <c:v>1.1923390169156243</c:v>
                </c:pt>
                <c:pt idx="19">
                  <c:v>1.1923390169156243</c:v>
                </c:pt>
                <c:pt idx="20">
                  <c:v>1.1923390169156243</c:v>
                </c:pt>
                <c:pt idx="21">
                  <c:v>1.1923390169156243</c:v>
                </c:pt>
                <c:pt idx="22">
                  <c:v>1.1923390169156243</c:v>
                </c:pt>
                <c:pt idx="23">
                  <c:v>1.1923390169156243</c:v>
                </c:pt>
                <c:pt idx="24">
                  <c:v>1.1923390169156243</c:v>
                </c:pt>
                <c:pt idx="25">
                  <c:v>1.1923390169156243</c:v>
                </c:pt>
                <c:pt idx="26">
                  <c:v>1.1923390169156243</c:v>
                </c:pt>
                <c:pt idx="27">
                  <c:v>1.1923390169156243</c:v>
                </c:pt>
                <c:pt idx="28">
                  <c:v>1.1923390169156243</c:v>
                </c:pt>
                <c:pt idx="29">
                  <c:v>1.1923390169156243</c:v>
                </c:pt>
                <c:pt idx="30">
                  <c:v>1.1923390169156243</c:v>
                </c:pt>
                <c:pt idx="31">
                  <c:v>1.1923390169156243</c:v>
                </c:pt>
                <c:pt idx="32">
                  <c:v>1.1923390169156243</c:v>
                </c:pt>
                <c:pt idx="33">
                  <c:v>1.1923390169156243</c:v>
                </c:pt>
                <c:pt idx="34">
                  <c:v>1.1923390169156243</c:v>
                </c:pt>
                <c:pt idx="35">
                  <c:v>1.1923390169156243</c:v>
                </c:pt>
                <c:pt idx="36">
                  <c:v>1.1923390169156243</c:v>
                </c:pt>
                <c:pt idx="37">
                  <c:v>1.1923390169156243</c:v>
                </c:pt>
                <c:pt idx="38">
                  <c:v>1.1923390169156243</c:v>
                </c:pt>
                <c:pt idx="39">
                  <c:v>1.1923390169156243</c:v>
                </c:pt>
                <c:pt idx="40">
                  <c:v>1.1923390169156243</c:v>
                </c:pt>
                <c:pt idx="41">
                  <c:v>1.1923390169156243</c:v>
                </c:pt>
                <c:pt idx="42">
                  <c:v>1.1923390169156243</c:v>
                </c:pt>
                <c:pt idx="43">
                  <c:v>1.1923390169156243</c:v>
                </c:pt>
                <c:pt idx="44">
                  <c:v>1.1923390169156243</c:v>
                </c:pt>
                <c:pt idx="45">
                  <c:v>1.1923390169156243</c:v>
                </c:pt>
                <c:pt idx="46">
                  <c:v>1.1923390169156243</c:v>
                </c:pt>
                <c:pt idx="47">
                  <c:v>1.1923390169156243</c:v>
                </c:pt>
                <c:pt idx="48">
                  <c:v>1.1923390169156243</c:v>
                </c:pt>
                <c:pt idx="49">
                  <c:v>1.1923390169156243</c:v>
                </c:pt>
                <c:pt idx="50">
                  <c:v>1.1923390169156243</c:v>
                </c:pt>
                <c:pt idx="51">
                  <c:v>1.1923390169156243</c:v>
                </c:pt>
                <c:pt idx="52">
                  <c:v>1.1923390169156243</c:v>
                </c:pt>
                <c:pt idx="53">
                  <c:v>1.1923390169156243</c:v>
                </c:pt>
                <c:pt idx="54">
                  <c:v>1.1923390169156243</c:v>
                </c:pt>
                <c:pt idx="55">
                  <c:v>1.1923390169156243</c:v>
                </c:pt>
                <c:pt idx="56">
                  <c:v>1.1923390169156243</c:v>
                </c:pt>
                <c:pt idx="57">
                  <c:v>1.1923390169156243</c:v>
                </c:pt>
                <c:pt idx="58">
                  <c:v>1.1923390169156243</c:v>
                </c:pt>
                <c:pt idx="59">
                  <c:v>1.1923390169156243</c:v>
                </c:pt>
                <c:pt idx="60">
                  <c:v>1.1923390169156243</c:v>
                </c:pt>
                <c:pt idx="61">
                  <c:v>1.1923390169156243</c:v>
                </c:pt>
                <c:pt idx="62">
                  <c:v>1.1923390169156243</c:v>
                </c:pt>
                <c:pt idx="63">
                  <c:v>1.1923390169156243</c:v>
                </c:pt>
                <c:pt idx="64">
                  <c:v>1.1923390169156243</c:v>
                </c:pt>
                <c:pt idx="65">
                  <c:v>1.1923390169156243</c:v>
                </c:pt>
                <c:pt idx="66">
                  <c:v>1.1923390169156243</c:v>
                </c:pt>
                <c:pt idx="67">
                  <c:v>1.1923390169156243</c:v>
                </c:pt>
                <c:pt idx="68">
                  <c:v>1.1923390169156243</c:v>
                </c:pt>
                <c:pt idx="69">
                  <c:v>1.1923390169156243</c:v>
                </c:pt>
                <c:pt idx="70">
                  <c:v>1.1923390169156243</c:v>
                </c:pt>
                <c:pt idx="71">
                  <c:v>1.1923390169156243</c:v>
                </c:pt>
                <c:pt idx="72">
                  <c:v>1.1923390169156243</c:v>
                </c:pt>
                <c:pt idx="73">
                  <c:v>1.1923390169156243</c:v>
                </c:pt>
                <c:pt idx="74">
                  <c:v>1.1923390169156243</c:v>
                </c:pt>
                <c:pt idx="75">
                  <c:v>1.1923390169156243</c:v>
                </c:pt>
                <c:pt idx="76">
                  <c:v>1.1923390169156243</c:v>
                </c:pt>
                <c:pt idx="77">
                  <c:v>1.1923390169156243</c:v>
                </c:pt>
                <c:pt idx="78">
                  <c:v>1.1923390169156243</c:v>
                </c:pt>
                <c:pt idx="79">
                  <c:v>1.1923390169156243</c:v>
                </c:pt>
                <c:pt idx="80">
                  <c:v>1.1923390169156243</c:v>
                </c:pt>
                <c:pt idx="81">
                  <c:v>1.1923390169156243</c:v>
                </c:pt>
                <c:pt idx="82">
                  <c:v>1.1923390169156243</c:v>
                </c:pt>
                <c:pt idx="83">
                  <c:v>1.1923390169156243</c:v>
                </c:pt>
                <c:pt idx="84">
                  <c:v>1.1923390169156243</c:v>
                </c:pt>
                <c:pt idx="85">
                  <c:v>1.1923390169156243</c:v>
                </c:pt>
                <c:pt idx="86">
                  <c:v>1.1923390169156243</c:v>
                </c:pt>
                <c:pt idx="87">
                  <c:v>1.1923390169156243</c:v>
                </c:pt>
                <c:pt idx="88">
                  <c:v>1.1923390169156243</c:v>
                </c:pt>
                <c:pt idx="89">
                  <c:v>1.1923390169156243</c:v>
                </c:pt>
                <c:pt idx="90">
                  <c:v>1.1923390169156243</c:v>
                </c:pt>
              </c:numCache>
            </c:numRef>
          </c:val>
          <c:smooth val="0"/>
          <c:extLst>
            <c:ext xmlns:c16="http://schemas.microsoft.com/office/drawing/2014/chart" uri="{C3380CC4-5D6E-409C-BE32-E72D297353CC}">
              <c16:uniqueId val="{00000000-925E-4AB8-B2E6-217E23FE9A56}"/>
            </c:ext>
          </c:extLst>
        </c:ser>
        <c:dLbls>
          <c:showLegendKey val="0"/>
          <c:showVal val="0"/>
          <c:showCatName val="0"/>
          <c:showSerName val="0"/>
          <c:showPercent val="0"/>
          <c:showBubbleSize val="0"/>
        </c:dLbls>
        <c:marker val="1"/>
        <c:smooth val="0"/>
        <c:axId val="471792944"/>
        <c:axId val="471793600"/>
      </c:lineChart>
      <c:scatterChart>
        <c:scatterStyle val="lineMarker"/>
        <c:varyColors val="0"/>
        <c:ser>
          <c:idx val="1"/>
          <c:order val="0"/>
          <c:tx>
            <c:strRef>
              <c:f>'Data F9a'!$B$54</c:f>
              <c:strCache>
                <c:ptCount val="1"/>
                <c:pt idx="0">
                  <c:v>Liu et al forthcoming</c:v>
                </c:pt>
              </c:strCache>
            </c:strRef>
          </c:tx>
          <c:spPr>
            <a:ln w="25400" cap="rnd">
              <a:noFill/>
              <a:round/>
            </a:ln>
            <a:effectLst/>
          </c:spPr>
          <c:marker>
            <c:symbol val="circle"/>
            <c:size val="5"/>
            <c:spPr>
              <a:solidFill>
                <a:schemeClr val="tx1"/>
              </a:solidFill>
              <a:ln w="9525">
                <a:noFill/>
              </a:ln>
              <a:effectLst/>
            </c:spPr>
          </c:marker>
          <c:errBars>
            <c:errDir val="y"/>
            <c:errBarType val="both"/>
            <c:errValType val="cust"/>
            <c:noEndCap val="0"/>
            <c:plus>
              <c:numRef>
                <c:f>'Data F9a'!$E$54:$E$66</c:f>
                <c:numCache>
                  <c:formatCode>General</c:formatCode>
                  <c:ptCount val="13"/>
                  <c:pt idx="0">
                    <c:v>2.94</c:v>
                  </c:pt>
                  <c:pt idx="1">
                    <c:v>2.1559999999999997</c:v>
                  </c:pt>
                  <c:pt idx="2">
                    <c:v>2.1559999999999997</c:v>
                  </c:pt>
                  <c:pt idx="3">
                    <c:v>1.1759999999999999</c:v>
                  </c:pt>
                  <c:pt idx="4">
                    <c:v>1.1759999999999999</c:v>
                  </c:pt>
                  <c:pt idx="5">
                    <c:v>0.19600000000000001</c:v>
                  </c:pt>
                  <c:pt idx="6">
                    <c:v>2.1559999999999997</c:v>
                  </c:pt>
                  <c:pt idx="7">
                    <c:v>0.39200000000000002</c:v>
                  </c:pt>
                  <c:pt idx="8">
                    <c:v>2.3519999999999999</c:v>
                  </c:pt>
                  <c:pt idx="9">
                    <c:v>0.19600000000000001</c:v>
                  </c:pt>
                  <c:pt idx="10">
                    <c:v>0.98</c:v>
                  </c:pt>
                  <c:pt idx="11">
                    <c:v>0.39200000000000002</c:v>
                  </c:pt>
                  <c:pt idx="12">
                    <c:v>1.5680000000000001</c:v>
                  </c:pt>
                </c:numCache>
              </c:numRef>
            </c:plus>
            <c:minus>
              <c:numRef>
                <c:f>'Data F9a'!$E$54:$E$66</c:f>
                <c:numCache>
                  <c:formatCode>General</c:formatCode>
                  <c:ptCount val="13"/>
                  <c:pt idx="0">
                    <c:v>2.94</c:v>
                  </c:pt>
                  <c:pt idx="1">
                    <c:v>2.1559999999999997</c:v>
                  </c:pt>
                  <c:pt idx="2">
                    <c:v>2.1559999999999997</c:v>
                  </c:pt>
                  <c:pt idx="3">
                    <c:v>1.1759999999999999</c:v>
                  </c:pt>
                  <c:pt idx="4">
                    <c:v>1.1759999999999999</c:v>
                  </c:pt>
                  <c:pt idx="5">
                    <c:v>0.19600000000000001</c:v>
                  </c:pt>
                  <c:pt idx="6">
                    <c:v>2.1559999999999997</c:v>
                  </c:pt>
                  <c:pt idx="7">
                    <c:v>0.39200000000000002</c:v>
                  </c:pt>
                  <c:pt idx="8">
                    <c:v>2.3519999999999999</c:v>
                  </c:pt>
                  <c:pt idx="9">
                    <c:v>0.19600000000000001</c:v>
                  </c:pt>
                  <c:pt idx="10">
                    <c:v>0.98</c:v>
                  </c:pt>
                  <c:pt idx="11">
                    <c:v>0.39200000000000002</c:v>
                  </c:pt>
                  <c:pt idx="12">
                    <c:v>1.5680000000000001</c:v>
                  </c:pt>
                </c:numCache>
              </c:numRef>
            </c:minus>
            <c:spPr>
              <a:noFill/>
              <a:ln w="9525" cap="flat" cmpd="sng" algn="ctr">
                <a:solidFill>
                  <a:schemeClr val="tx1">
                    <a:lumMod val="65000"/>
                    <a:lumOff val="35000"/>
                  </a:schemeClr>
                </a:solidFill>
                <a:round/>
              </a:ln>
              <a:effectLst/>
            </c:spPr>
          </c:errBars>
          <c:xVal>
            <c:numRef>
              <c:f>'Data F9a'!$A$54:$A$66</c:f>
              <c:numCache>
                <c:formatCode>General</c:formatCode>
                <c:ptCount val="13"/>
                <c:pt idx="0">
                  <c:v>7</c:v>
                </c:pt>
                <c:pt idx="1">
                  <c:v>9</c:v>
                </c:pt>
                <c:pt idx="2">
                  <c:v>11</c:v>
                </c:pt>
                <c:pt idx="3">
                  <c:v>86</c:v>
                </c:pt>
                <c:pt idx="4">
                  <c:v>89</c:v>
                </c:pt>
                <c:pt idx="5">
                  <c:v>3</c:v>
                </c:pt>
                <c:pt idx="6">
                  <c:v>21</c:v>
                </c:pt>
                <c:pt idx="7">
                  <c:v>30</c:v>
                </c:pt>
                <c:pt idx="8">
                  <c:v>49</c:v>
                </c:pt>
                <c:pt idx="9">
                  <c:v>71</c:v>
                </c:pt>
                <c:pt idx="10">
                  <c:v>88</c:v>
                </c:pt>
                <c:pt idx="11">
                  <c:v>90</c:v>
                </c:pt>
                <c:pt idx="12">
                  <c:v>91</c:v>
                </c:pt>
              </c:numCache>
            </c:numRef>
          </c:xVal>
          <c:yVal>
            <c:numRef>
              <c:f>'Data F9a'!$C$54:$C$66</c:f>
              <c:numCache>
                <c:formatCode>General</c:formatCode>
                <c:ptCount val="13"/>
                <c:pt idx="0">
                  <c:v>4.1000000000000005</c:v>
                </c:pt>
                <c:pt idx="1">
                  <c:v>3</c:v>
                </c:pt>
                <c:pt idx="2">
                  <c:v>2.7</c:v>
                </c:pt>
                <c:pt idx="3">
                  <c:v>0</c:v>
                </c:pt>
                <c:pt idx="4">
                  <c:v>-0.70000000000000007</c:v>
                </c:pt>
                <c:pt idx="5">
                  <c:v>6.1</c:v>
                </c:pt>
                <c:pt idx="6">
                  <c:v>1.2</c:v>
                </c:pt>
                <c:pt idx="7">
                  <c:v>0.70000000000000007</c:v>
                </c:pt>
                <c:pt idx="8">
                  <c:v>0.5</c:v>
                </c:pt>
                <c:pt idx="9">
                  <c:v>0.2</c:v>
                </c:pt>
                <c:pt idx="10">
                  <c:v>-0.6</c:v>
                </c:pt>
                <c:pt idx="11">
                  <c:v>-0.8</c:v>
                </c:pt>
                <c:pt idx="12">
                  <c:v>-1.0999999999999999</c:v>
                </c:pt>
              </c:numCache>
            </c:numRef>
          </c:yVal>
          <c:smooth val="0"/>
          <c:extLst>
            <c:ext xmlns:c16="http://schemas.microsoft.com/office/drawing/2014/chart" uri="{C3380CC4-5D6E-409C-BE32-E72D297353CC}">
              <c16:uniqueId val="{00000001-925E-4AB8-B2E6-217E23FE9A56}"/>
            </c:ext>
          </c:extLst>
        </c:ser>
        <c:ser>
          <c:idx val="0"/>
          <c:order val="1"/>
          <c:tx>
            <c:strRef>
              <c:f>'Data F9a'!$B$13</c:f>
              <c:strCache>
                <c:ptCount val="1"/>
                <c:pt idx="0">
                  <c:v>Clausing 2003</c:v>
                </c:pt>
              </c:strCache>
            </c:strRef>
          </c:tx>
          <c:spPr>
            <a:ln w="25400" cap="rnd">
              <a:noFill/>
              <a:round/>
            </a:ln>
            <a:effectLst/>
          </c:spPr>
          <c:marker>
            <c:symbol val="circle"/>
            <c:size val="5"/>
            <c:spPr>
              <a:solidFill>
                <a:schemeClr val="accent1"/>
              </a:solidFill>
              <a:ln w="9525">
                <a:solidFill>
                  <a:schemeClr val="accent1"/>
                </a:solidFill>
              </a:ln>
              <a:effectLst/>
            </c:spPr>
          </c:marker>
          <c:errBars>
            <c:errDir val="y"/>
            <c:errBarType val="both"/>
            <c:errValType val="cust"/>
            <c:noEndCap val="0"/>
            <c:plus>
              <c:numRef>
                <c:f>'Data F9a'!$E$13:$E$20</c:f>
                <c:numCache>
                  <c:formatCode>General</c:formatCode>
                  <c:ptCount val="8"/>
                  <c:pt idx="0">
                    <c:v>0.38012121212121219</c:v>
                  </c:pt>
                  <c:pt idx="1">
                    <c:v>0.38249696969696972</c:v>
                  </c:pt>
                  <c:pt idx="2">
                    <c:v>0.80389696969696978</c:v>
                  </c:pt>
                  <c:pt idx="3">
                    <c:v>0.80181818181818199</c:v>
                  </c:pt>
                  <c:pt idx="4">
                    <c:v>0.3860606060606061</c:v>
                  </c:pt>
                  <c:pt idx="5">
                    <c:v>0.19332727272727276</c:v>
                  </c:pt>
                  <c:pt idx="6">
                    <c:v>0.38843636363636369</c:v>
                  </c:pt>
                  <c:pt idx="7">
                    <c:v>0.1894666666666667</c:v>
                  </c:pt>
                </c:numCache>
              </c:numRef>
            </c:plus>
            <c:minus>
              <c:numRef>
                <c:f>'Data F9a'!$E$13:$E$20</c:f>
                <c:numCache>
                  <c:formatCode>General</c:formatCode>
                  <c:ptCount val="8"/>
                  <c:pt idx="0">
                    <c:v>0.38012121212121219</c:v>
                  </c:pt>
                  <c:pt idx="1">
                    <c:v>0.38249696969696972</c:v>
                  </c:pt>
                  <c:pt idx="2">
                    <c:v>0.80389696969696978</c:v>
                  </c:pt>
                  <c:pt idx="3">
                    <c:v>0.80181818181818199</c:v>
                  </c:pt>
                  <c:pt idx="4">
                    <c:v>0.3860606060606061</c:v>
                  </c:pt>
                  <c:pt idx="5">
                    <c:v>0.19332727272727276</c:v>
                  </c:pt>
                  <c:pt idx="6">
                    <c:v>0.38843636363636369</c:v>
                  </c:pt>
                  <c:pt idx="7">
                    <c:v>0.1894666666666667</c:v>
                  </c:pt>
                </c:numCache>
              </c:numRef>
            </c:minus>
            <c:spPr>
              <a:noFill/>
              <a:ln w="9525" cap="flat" cmpd="sng" algn="ctr">
                <a:solidFill>
                  <a:schemeClr val="tx1">
                    <a:lumMod val="65000"/>
                    <a:lumOff val="35000"/>
                  </a:schemeClr>
                </a:solidFill>
                <a:round/>
              </a:ln>
              <a:effectLst/>
            </c:spPr>
          </c:errBars>
          <c:xVal>
            <c:numRef>
              <c:f>'Data F9a'!$A$13:$A$20</c:f>
              <c:numCache>
                <c:formatCode>General</c:formatCode>
                <c:ptCount val="8"/>
                <c:pt idx="0">
                  <c:v>1</c:v>
                </c:pt>
                <c:pt idx="1">
                  <c:v>2</c:v>
                </c:pt>
                <c:pt idx="2">
                  <c:v>4</c:v>
                </c:pt>
                <c:pt idx="3">
                  <c:v>5</c:v>
                </c:pt>
                <c:pt idx="4">
                  <c:v>8</c:v>
                </c:pt>
                <c:pt idx="5">
                  <c:v>10</c:v>
                </c:pt>
                <c:pt idx="6">
                  <c:v>12</c:v>
                </c:pt>
                <c:pt idx="7">
                  <c:v>16</c:v>
                </c:pt>
              </c:numCache>
            </c:numRef>
          </c:xVal>
          <c:yVal>
            <c:numRef>
              <c:f>'Data F9a'!$C$13:$C$20</c:f>
              <c:numCache>
                <c:formatCode>General</c:formatCode>
                <c:ptCount val="8"/>
                <c:pt idx="0">
                  <c:v>8.0439393939393948</c:v>
                </c:pt>
                <c:pt idx="1">
                  <c:v>6.2</c:v>
                </c:pt>
                <c:pt idx="2">
                  <c:v>5.5969696969696976</c:v>
                </c:pt>
                <c:pt idx="3">
                  <c:v>5.4242424242424248</c:v>
                </c:pt>
                <c:pt idx="4">
                  <c:v>3.0257575757575763</c:v>
                </c:pt>
                <c:pt idx="5">
                  <c:v>2.9878787878787882</c:v>
                </c:pt>
                <c:pt idx="6">
                  <c:v>2.6181818181818186</c:v>
                </c:pt>
                <c:pt idx="7">
                  <c:v>2.0515151515151517</c:v>
                </c:pt>
              </c:numCache>
            </c:numRef>
          </c:yVal>
          <c:smooth val="0"/>
          <c:extLst>
            <c:ext xmlns:c16="http://schemas.microsoft.com/office/drawing/2014/chart" uri="{C3380CC4-5D6E-409C-BE32-E72D297353CC}">
              <c16:uniqueId val="{00000002-925E-4AB8-B2E6-217E23FE9A56}"/>
            </c:ext>
          </c:extLst>
        </c:ser>
        <c:ser>
          <c:idx val="2"/>
          <c:order val="2"/>
          <c:tx>
            <c:strRef>
              <c:f>'Data F9a'!$B$21</c:f>
              <c:strCache>
                <c:ptCount val="1"/>
                <c:pt idx="0">
                  <c:v>Cristea and Nguyen 2016</c:v>
                </c:pt>
              </c:strCache>
            </c:strRef>
          </c:tx>
          <c:spPr>
            <a:ln w="25400" cap="rnd">
              <a:noFill/>
              <a:round/>
            </a:ln>
            <a:effectLst/>
          </c:spPr>
          <c:marker>
            <c:symbol val="circle"/>
            <c:size val="5"/>
            <c:spPr>
              <a:solidFill>
                <a:schemeClr val="accent3"/>
              </a:solidFill>
              <a:ln w="9525">
                <a:solidFill>
                  <a:schemeClr val="accent3"/>
                </a:solidFill>
              </a:ln>
              <a:effectLst/>
            </c:spPr>
          </c:marker>
          <c:errBars>
            <c:errDir val="y"/>
            <c:errBarType val="both"/>
            <c:errValType val="cust"/>
            <c:noEndCap val="0"/>
            <c:plus>
              <c:numRef>
                <c:f>'Data F9a'!$E$21:$E$44</c:f>
                <c:numCache>
                  <c:formatCode>General</c:formatCode>
                  <c:ptCount val="24"/>
                  <c:pt idx="0">
                    <c:v>1.2602800000000001</c:v>
                  </c:pt>
                  <c:pt idx="1">
                    <c:v>0.58799999999999997</c:v>
                  </c:pt>
                  <c:pt idx="2">
                    <c:v>0.64288000000000001</c:v>
                  </c:pt>
                  <c:pt idx="3">
                    <c:v>0.62327999999999995</c:v>
                  </c:pt>
                  <c:pt idx="4">
                    <c:v>0.53312000000000004</c:v>
                  </c:pt>
                  <c:pt idx="5">
                    <c:v>0.53312000000000004</c:v>
                  </c:pt>
                  <c:pt idx="6">
                    <c:v>0.53312000000000004</c:v>
                  </c:pt>
                  <c:pt idx="7">
                    <c:v>0.53116000000000008</c:v>
                  </c:pt>
                  <c:pt idx="8">
                    <c:v>1.17208</c:v>
                  </c:pt>
                  <c:pt idx="9">
                    <c:v>0.53704000000000007</c:v>
                  </c:pt>
                  <c:pt idx="10">
                    <c:v>0.53704000000000007</c:v>
                  </c:pt>
                  <c:pt idx="11">
                    <c:v>0.53704000000000007</c:v>
                  </c:pt>
                  <c:pt idx="12">
                    <c:v>0.52136000000000005</c:v>
                  </c:pt>
                  <c:pt idx="13">
                    <c:v>0.54683999999999999</c:v>
                  </c:pt>
                  <c:pt idx="14">
                    <c:v>0.63307999999999998</c:v>
                  </c:pt>
                  <c:pt idx="15">
                    <c:v>0.70755999999999997</c:v>
                  </c:pt>
                  <c:pt idx="16">
                    <c:v>0.78008</c:v>
                  </c:pt>
                  <c:pt idx="17">
                    <c:v>0.69187999999999994</c:v>
                  </c:pt>
                  <c:pt idx="18">
                    <c:v>0.62916000000000005</c:v>
                  </c:pt>
                  <c:pt idx="19">
                    <c:v>0.62916000000000005</c:v>
                  </c:pt>
                  <c:pt idx="20">
                    <c:v>1.6150399999999998</c:v>
                  </c:pt>
                  <c:pt idx="21">
                    <c:v>1.7365599999999999</c:v>
                  </c:pt>
                  <c:pt idx="22">
                    <c:v>0.63307999999999998</c:v>
                  </c:pt>
                  <c:pt idx="23">
                    <c:v>0.62916000000000005</c:v>
                  </c:pt>
                </c:numCache>
              </c:numRef>
            </c:plus>
            <c:minus>
              <c:numRef>
                <c:f>'Data F9a'!$E$21:$E$44</c:f>
                <c:numCache>
                  <c:formatCode>General</c:formatCode>
                  <c:ptCount val="24"/>
                  <c:pt idx="0">
                    <c:v>1.2602800000000001</c:v>
                  </c:pt>
                  <c:pt idx="1">
                    <c:v>0.58799999999999997</c:v>
                  </c:pt>
                  <c:pt idx="2">
                    <c:v>0.64288000000000001</c:v>
                  </c:pt>
                  <c:pt idx="3">
                    <c:v>0.62327999999999995</c:v>
                  </c:pt>
                  <c:pt idx="4">
                    <c:v>0.53312000000000004</c:v>
                  </c:pt>
                  <c:pt idx="5">
                    <c:v>0.53312000000000004</c:v>
                  </c:pt>
                  <c:pt idx="6">
                    <c:v>0.53312000000000004</c:v>
                  </c:pt>
                  <c:pt idx="7">
                    <c:v>0.53116000000000008</c:v>
                  </c:pt>
                  <c:pt idx="8">
                    <c:v>1.17208</c:v>
                  </c:pt>
                  <c:pt idx="9">
                    <c:v>0.53704000000000007</c:v>
                  </c:pt>
                  <c:pt idx="10">
                    <c:v>0.53704000000000007</c:v>
                  </c:pt>
                  <c:pt idx="11">
                    <c:v>0.53704000000000007</c:v>
                  </c:pt>
                  <c:pt idx="12">
                    <c:v>0.52136000000000005</c:v>
                  </c:pt>
                  <c:pt idx="13">
                    <c:v>0.54683999999999999</c:v>
                  </c:pt>
                  <c:pt idx="14">
                    <c:v>0.63307999999999998</c:v>
                  </c:pt>
                  <c:pt idx="15">
                    <c:v>0.70755999999999997</c:v>
                  </c:pt>
                  <c:pt idx="16">
                    <c:v>0.78008</c:v>
                  </c:pt>
                  <c:pt idx="17">
                    <c:v>0.69187999999999994</c:v>
                  </c:pt>
                  <c:pt idx="18">
                    <c:v>0.62916000000000005</c:v>
                  </c:pt>
                  <c:pt idx="19">
                    <c:v>0.62916000000000005</c:v>
                  </c:pt>
                  <c:pt idx="20">
                    <c:v>1.6150399999999998</c:v>
                  </c:pt>
                  <c:pt idx="21">
                    <c:v>1.7365599999999999</c:v>
                  </c:pt>
                  <c:pt idx="22">
                    <c:v>0.63307999999999998</c:v>
                  </c:pt>
                  <c:pt idx="23">
                    <c:v>0.62916000000000005</c:v>
                  </c:pt>
                </c:numCache>
              </c:numRef>
            </c:minus>
            <c:spPr>
              <a:noFill/>
              <a:ln w="9525" cap="flat" cmpd="sng" algn="ctr">
                <a:solidFill>
                  <a:schemeClr val="tx1">
                    <a:lumMod val="65000"/>
                    <a:lumOff val="35000"/>
                  </a:schemeClr>
                </a:solidFill>
                <a:round/>
              </a:ln>
              <a:effectLst/>
            </c:spPr>
          </c:errBars>
          <c:xVal>
            <c:numRef>
              <c:f>'Data F9a'!$A$21:$A$44</c:f>
              <c:numCache>
                <c:formatCode>General</c:formatCode>
                <c:ptCount val="24"/>
                <c:pt idx="0">
                  <c:v>20</c:v>
                </c:pt>
                <c:pt idx="1">
                  <c:v>23</c:v>
                </c:pt>
                <c:pt idx="2">
                  <c:v>26</c:v>
                </c:pt>
                <c:pt idx="3">
                  <c:v>37</c:v>
                </c:pt>
                <c:pt idx="4">
                  <c:v>39</c:v>
                </c:pt>
                <c:pt idx="5">
                  <c:v>41</c:v>
                </c:pt>
                <c:pt idx="6">
                  <c:v>40</c:v>
                </c:pt>
                <c:pt idx="7">
                  <c:v>46</c:v>
                </c:pt>
                <c:pt idx="8">
                  <c:v>50</c:v>
                </c:pt>
                <c:pt idx="9">
                  <c:v>62</c:v>
                </c:pt>
                <c:pt idx="10">
                  <c:v>61</c:v>
                </c:pt>
                <c:pt idx="11">
                  <c:v>63</c:v>
                </c:pt>
                <c:pt idx="12">
                  <c:v>68</c:v>
                </c:pt>
                <c:pt idx="13">
                  <c:v>84</c:v>
                </c:pt>
                <c:pt idx="14">
                  <c:v>35</c:v>
                </c:pt>
                <c:pt idx="15">
                  <c:v>28</c:v>
                </c:pt>
                <c:pt idx="16">
                  <c:v>25</c:v>
                </c:pt>
                <c:pt idx="17">
                  <c:v>22</c:v>
                </c:pt>
                <c:pt idx="18">
                  <c:v>54</c:v>
                </c:pt>
                <c:pt idx="19">
                  <c:v>85</c:v>
                </c:pt>
                <c:pt idx="20">
                  <c:v>24</c:v>
                </c:pt>
                <c:pt idx="21">
                  <c:v>18</c:v>
                </c:pt>
                <c:pt idx="22">
                  <c:v>34</c:v>
                </c:pt>
                <c:pt idx="23">
                  <c:v>53</c:v>
                </c:pt>
              </c:numCache>
            </c:numRef>
          </c:xVal>
          <c:yVal>
            <c:numRef>
              <c:f>'Data F9a'!$C$21:$C$44</c:f>
              <c:numCache>
                <c:formatCode>General</c:formatCode>
                <c:ptCount val="24"/>
                <c:pt idx="0">
                  <c:v>1.2609999999999999</c:v>
                </c:pt>
                <c:pt idx="1">
                  <c:v>0.91300000000000003</c:v>
                </c:pt>
                <c:pt idx="2">
                  <c:v>0.82399999999999995</c:v>
                </c:pt>
                <c:pt idx="3">
                  <c:v>0.63600000000000001</c:v>
                </c:pt>
                <c:pt idx="4">
                  <c:v>0.57099999999999995</c:v>
                </c:pt>
                <c:pt idx="5">
                  <c:v>0.56999999999999995</c:v>
                </c:pt>
                <c:pt idx="6">
                  <c:v>0.57010000000000005</c:v>
                </c:pt>
                <c:pt idx="7">
                  <c:v>0.53300000000000003</c:v>
                </c:pt>
                <c:pt idx="8">
                  <c:v>0.46600000000000003</c:v>
                </c:pt>
                <c:pt idx="9">
                  <c:v>0.27500000000000002</c:v>
                </c:pt>
                <c:pt idx="10">
                  <c:v>0.27500999999999998</c:v>
                </c:pt>
                <c:pt idx="11">
                  <c:v>0.27400000000000002</c:v>
                </c:pt>
                <c:pt idx="12">
                  <c:v>0.23799999999999999</c:v>
                </c:pt>
                <c:pt idx="13">
                  <c:v>2.7E-2</c:v>
                </c:pt>
                <c:pt idx="14">
                  <c:v>0.64800000000000002</c:v>
                </c:pt>
                <c:pt idx="15">
                  <c:v>0.73599999999999999</c:v>
                </c:pt>
                <c:pt idx="16">
                  <c:v>0.83199999999999996</c:v>
                </c:pt>
                <c:pt idx="17">
                  <c:v>0.96699999999999997</c:v>
                </c:pt>
                <c:pt idx="18">
                  <c:v>0.40899999999999997</c:v>
                </c:pt>
                <c:pt idx="19">
                  <c:v>8.0000000000000002E-3</c:v>
                </c:pt>
                <c:pt idx="20">
                  <c:v>0.875</c:v>
                </c:pt>
                <c:pt idx="21">
                  <c:v>1.6679999999999999</c:v>
                </c:pt>
                <c:pt idx="22">
                  <c:v>0.64800999999999997</c:v>
                </c:pt>
                <c:pt idx="23">
                  <c:v>0.40900999999999998</c:v>
                </c:pt>
              </c:numCache>
            </c:numRef>
          </c:yVal>
          <c:smooth val="0"/>
          <c:extLst>
            <c:ext xmlns:c16="http://schemas.microsoft.com/office/drawing/2014/chart" uri="{C3380CC4-5D6E-409C-BE32-E72D297353CC}">
              <c16:uniqueId val="{00000003-925E-4AB8-B2E6-217E23FE9A56}"/>
            </c:ext>
          </c:extLst>
        </c:ser>
        <c:ser>
          <c:idx val="3"/>
          <c:order val="3"/>
          <c:tx>
            <c:strRef>
              <c:f>'Data F9a'!$B$67</c:f>
              <c:strCache>
                <c:ptCount val="1"/>
                <c:pt idx="0">
                  <c:v>Vicard 2015</c:v>
                </c:pt>
              </c:strCache>
            </c:strRef>
          </c:tx>
          <c:spPr>
            <a:ln w="25400" cap="rnd">
              <a:no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'Data F9a'!$E$67:$E$80</c:f>
                <c:numCache>
                  <c:formatCode>General</c:formatCode>
                  <c:ptCount val="14"/>
                  <c:pt idx="0">
                    <c:v>0.78008</c:v>
                  </c:pt>
                  <c:pt idx="1">
                    <c:v>0.18815999999999999</c:v>
                  </c:pt>
                  <c:pt idx="2">
                    <c:v>0.17247999999999999</c:v>
                  </c:pt>
                  <c:pt idx="3">
                    <c:v>0.23323999999999998</c:v>
                  </c:pt>
                  <c:pt idx="4">
                    <c:v>0.21559999999999999</c:v>
                  </c:pt>
                  <c:pt idx="5">
                    <c:v>0.14895999999999998</c:v>
                  </c:pt>
                  <c:pt idx="6">
                    <c:v>0.34299999999999997</c:v>
                  </c:pt>
                  <c:pt idx="7">
                    <c:v>0.16268000000000002</c:v>
                  </c:pt>
                  <c:pt idx="8">
                    <c:v>0.16855999999999999</c:v>
                  </c:pt>
                  <c:pt idx="9">
                    <c:v>0.13720000000000002</c:v>
                  </c:pt>
                  <c:pt idx="10">
                    <c:v>0.11172</c:v>
                  </c:pt>
                  <c:pt idx="11">
                    <c:v>0.10976</c:v>
                  </c:pt>
                  <c:pt idx="12">
                    <c:v>0.24304000000000001</c:v>
                  </c:pt>
                  <c:pt idx="13">
                    <c:v>0.73107999999999995</c:v>
                  </c:pt>
                </c:numCache>
              </c:numRef>
            </c:plus>
            <c:minus>
              <c:numRef>
                <c:f>'Data F9a'!$E$67:$E$80</c:f>
                <c:numCache>
                  <c:formatCode>General</c:formatCode>
                  <c:ptCount val="14"/>
                  <c:pt idx="0">
                    <c:v>0.78008</c:v>
                  </c:pt>
                  <c:pt idx="1">
                    <c:v>0.18815999999999999</c:v>
                  </c:pt>
                  <c:pt idx="2">
                    <c:v>0.17247999999999999</c:v>
                  </c:pt>
                  <c:pt idx="3">
                    <c:v>0.23323999999999998</c:v>
                  </c:pt>
                  <c:pt idx="4">
                    <c:v>0.21559999999999999</c:v>
                  </c:pt>
                  <c:pt idx="5">
                    <c:v>0.14895999999999998</c:v>
                  </c:pt>
                  <c:pt idx="6">
                    <c:v>0.34299999999999997</c:v>
                  </c:pt>
                  <c:pt idx="7">
                    <c:v>0.16268000000000002</c:v>
                  </c:pt>
                  <c:pt idx="8">
                    <c:v>0.16855999999999999</c:v>
                  </c:pt>
                  <c:pt idx="9">
                    <c:v>0.13720000000000002</c:v>
                  </c:pt>
                  <c:pt idx="10">
                    <c:v>0.11172</c:v>
                  </c:pt>
                  <c:pt idx="11">
                    <c:v>0.10976</c:v>
                  </c:pt>
                  <c:pt idx="12">
                    <c:v>0.24304000000000001</c:v>
                  </c:pt>
                  <c:pt idx="13">
                    <c:v>0.73107999999999995</c:v>
                  </c:pt>
                </c:numCache>
              </c:numRef>
            </c:minus>
            <c:spPr>
              <a:noFill/>
              <a:ln w="9525" cap="flat" cmpd="sng" algn="ctr">
                <a:solidFill>
                  <a:schemeClr val="tx1">
                    <a:lumMod val="65000"/>
                    <a:lumOff val="35000"/>
                  </a:schemeClr>
                </a:solidFill>
                <a:round/>
              </a:ln>
              <a:effectLst/>
            </c:spPr>
          </c:errBars>
          <c:xVal>
            <c:numRef>
              <c:f>'Data F9a'!$A$67:$A$80</c:f>
              <c:numCache>
                <c:formatCode>General</c:formatCode>
                <c:ptCount val="14"/>
                <c:pt idx="0">
                  <c:v>56</c:v>
                </c:pt>
                <c:pt idx="1">
                  <c:v>60</c:v>
                </c:pt>
                <c:pt idx="2">
                  <c:v>65</c:v>
                </c:pt>
                <c:pt idx="3">
                  <c:v>67</c:v>
                </c:pt>
                <c:pt idx="4">
                  <c:v>69</c:v>
                </c:pt>
                <c:pt idx="5">
                  <c:v>70</c:v>
                </c:pt>
                <c:pt idx="6">
                  <c:v>72</c:v>
                </c:pt>
                <c:pt idx="7">
                  <c:v>73</c:v>
                </c:pt>
                <c:pt idx="8">
                  <c:v>74</c:v>
                </c:pt>
                <c:pt idx="9">
                  <c:v>77</c:v>
                </c:pt>
                <c:pt idx="10">
                  <c:v>78</c:v>
                </c:pt>
                <c:pt idx="11">
                  <c:v>79</c:v>
                </c:pt>
                <c:pt idx="12">
                  <c:v>83</c:v>
                </c:pt>
                <c:pt idx="13">
                  <c:v>87</c:v>
                </c:pt>
              </c:numCache>
            </c:numRef>
          </c:xVal>
          <c:yVal>
            <c:numRef>
              <c:f>'Data F9a'!$C$67:$C$80</c:f>
              <c:numCache>
                <c:formatCode>General</c:formatCode>
                <c:ptCount val="14"/>
                <c:pt idx="0">
                  <c:v>0.39101999999999998</c:v>
                </c:pt>
                <c:pt idx="1">
                  <c:v>0.29899999999999999</c:v>
                </c:pt>
                <c:pt idx="2">
                  <c:v>0.25700000000000001</c:v>
                </c:pt>
                <c:pt idx="3">
                  <c:v>0.24</c:v>
                </c:pt>
                <c:pt idx="4">
                  <c:v>0.219</c:v>
                </c:pt>
                <c:pt idx="5">
                  <c:v>0.218</c:v>
                </c:pt>
                <c:pt idx="6">
                  <c:v>0.19900000000000001</c:v>
                </c:pt>
                <c:pt idx="7">
                  <c:v>0.189</c:v>
                </c:pt>
                <c:pt idx="8">
                  <c:v>0.188</c:v>
                </c:pt>
                <c:pt idx="9">
                  <c:v>0.16600000000000001</c:v>
                </c:pt>
                <c:pt idx="10">
                  <c:v>0.153</c:v>
                </c:pt>
                <c:pt idx="11">
                  <c:v>0.151</c:v>
                </c:pt>
                <c:pt idx="12">
                  <c:v>0.05</c:v>
                </c:pt>
                <c:pt idx="13">
                  <c:v>-0.129</c:v>
                </c:pt>
              </c:numCache>
            </c:numRef>
          </c:yVal>
          <c:smooth val="0"/>
          <c:extLst>
            <c:ext xmlns:c16="http://schemas.microsoft.com/office/drawing/2014/chart" uri="{C3380CC4-5D6E-409C-BE32-E72D297353CC}">
              <c16:uniqueId val="{00000004-925E-4AB8-B2E6-217E23FE9A56}"/>
            </c:ext>
          </c:extLst>
        </c:ser>
        <c:ser>
          <c:idx val="4"/>
          <c:order val="4"/>
          <c:tx>
            <c:strRef>
              <c:f>'Data F9a'!$B$2</c:f>
              <c:strCache>
                <c:ptCount val="1"/>
                <c:pt idx="0">
                  <c:v>Bernard et al 2006</c:v>
                </c:pt>
              </c:strCache>
            </c:strRef>
          </c:tx>
          <c:spPr>
            <a:ln w="25400" cap="rnd">
              <a:noFill/>
              <a:round/>
            </a:ln>
            <a:effectLst/>
          </c:spPr>
          <c:marker>
            <c:symbol val="circle"/>
            <c:size val="5"/>
            <c:spPr>
              <a:solidFill>
                <a:schemeClr val="accent5"/>
              </a:solidFill>
              <a:ln w="9525">
                <a:solidFill>
                  <a:schemeClr val="accent5"/>
                </a:solidFill>
              </a:ln>
              <a:effectLst/>
            </c:spPr>
          </c:marker>
          <c:errBars>
            <c:errDir val="y"/>
            <c:errBarType val="both"/>
            <c:errValType val="cust"/>
            <c:noEndCap val="0"/>
            <c:plus>
              <c:numRef>
                <c:f>'Data F9a'!$E$2:$E$12</c:f>
                <c:numCache>
                  <c:formatCode>General</c:formatCode>
                  <c:ptCount val="11"/>
                  <c:pt idx="0">
                    <c:v>1.3034000000000001</c:v>
                  </c:pt>
                  <c:pt idx="1">
                    <c:v>1.1367999999999998</c:v>
                  </c:pt>
                  <c:pt idx="2">
                    <c:v>0.87612000000000001</c:v>
                  </c:pt>
                  <c:pt idx="3">
                    <c:v>0.1176</c:v>
                  </c:pt>
                  <c:pt idx="4">
                    <c:v>8.8200000000000001E-2</c:v>
                  </c:pt>
                  <c:pt idx="5">
                    <c:v>8.8200000000000001E-2</c:v>
                  </c:pt>
                  <c:pt idx="6">
                    <c:v>9.4079999999999997E-2</c:v>
                  </c:pt>
                  <c:pt idx="7">
                    <c:v>8.8200000000000001E-2</c:v>
                  </c:pt>
                  <c:pt idx="8">
                    <c:v>0.41747999999999996</c:v>
                  </c:pt>
                  <c:pt idx="9">
                    <c:v>5.8799999999999998E-2</c:v>
                  </c:pt>
                  <c:pt idx="10">
                    <c:v>5.8799999999999998E-2</c:v>
                  </c:pt>
                </c:numCache>
              </c:numRef>
            </c:plus>
            <c:minus>
              <c:numRef>
                <c:f>'Data F9a'!$E$2:$E$12</c:f>
                <c:numCache>
                  <c:formatCode>General</c:formatCode>
                  <c:ptCount val="11"/>
                  <c:pt idx="0">
                    <c:v>1.3034000000000001</c:v>
                  </c:pt>
                  <c:pt idx="1">
                    <c:v>1.1367999999999998</c:v>
                  </c:pt>
                  <c:pt idx="2">
                    <c:v>0.87612000000000001</c:v>
                  </c:pt>
                  <c:pt idx="3">
                    <c:v>0.1176</c:v>
                  </c:pt>
                  <c:pt idx="4">
                    <c:v>8.8200000000000001E-2</c:v>
                  </c:pt>
                  <c:pt idx="5">
                    <c:v>8.8200000000000001E-2</c:v>
                  </c:pt>
                  <c:pt idx="6">
                    <c:v>9.4079999999999997E-2</c:v>
                  </c:pt>
                  <c:pt idx="7">
                    <c:v>8.8200000000000001E-2</c:v>
                  </c:pt>
                  <c:pt idx="8">
                    <c:v>0.41747999999999996</c:v>
                  </c:pt>
                  <c:pt idx="9">
                    <c:v>5.8799999999999998E-2</c:v>
                  </c:pt>
                  <c:pt idx="10">
                    <c:v>5.8799999999999998E-2</c:v>
                  </c:pt>
                </c:numCache>
              </c:numRef>
            </c:minus>
            <c:spPr>
              <a:noFill/>
              <a:ln w="9525" cap="flat" cmpd="sng" algn="ctr">
                <a:solidFill>
                  <a:schemeClr val="tx1">
                    <a:lumMod val="65000"/>
                    <a:lumOff val="35000"/>
                  </a:schemeClr>
                </a:solidFill>
                <a:round/>
              </a:ln>
              <a:effectLst/>
            </c:spPr>
          </c:errBars>
          <c:xVal>
            <c:numRef>
              <c:f>'Data F9a'!$A$2:$A$12</c:f>
              <c:numCache>
                <c:formatCode>General</c:formatCode>
                <c:ptCount val="11"/>
                <c:pt idx="0">
                  <c:v>6</c:v>
                </c:pt>
                <c:pt idx="1">
                  <c:v>17</c:v>
                </c:pt>
                <c:pt idx="2">
                  <c:v>19</c:v>
                </c:pt>
                <c:pt idx="3">
                  <c:v>27</c:v>
                </c:pt>
                <c:pt idx="4">
                  <c:v>33</c:v>
                </c:pt>
                <c:pt idx="5">
                  <c:v>32</c:v>
                </c:pt>
                <c:pt idx="6">
                  <c:v>36</c:v>
                </c:pt>
                <c:pt idx="7">
                  <c:v>42</c:v>
                </c:pt>
                <c:pt idx="8">
                  <c:v>43</c:v>
                </c:pt>
                <c:pt idx="9">
                  <c:v>58</c:v>
                </c:pt>
                <c:pt idx="10">
                  <c:v>57</c:v>
                </c:pt>
              </c:numCache>
            </c:numRef>
          </c:xVal>
          <c:yVal>
            <c:numRef>
              <c:f>'Data F9a'!$C$2:$C$12</c:f>
              <c:numCache>
                <c:formatCode>General</c:formatCode>
                <c:ptCount val="11"/>
                <c:pt idx="0">
                  <c:v>4.1779999999999999</c:v>
                </c:pt>
                <c:pt idx="1">
                  <c:v>1.679</c:v>
                </c:pt>
                <c:pt idx="2">
                  <c:v>1.6379999999999999</c:v>
                </c:pt>
                <c:pt idx="3">
                  <c:v>0.748</c:v>
                </c:pt>
                <c:pt idx="4">
                  <c:v>0.66400000000000003</c:v>
                </c:pt>
                <c:pt idx="5">
                  <c:v>0.66400999999999999</c:v>
                </c:pt>
                <c:pt idx="6">
                  <c:v>0.64600000000000002</c:v>
                </c:pt>
                <c:pt idx="7">
                  <c:v>0.55900000000000005</c:v>
                </c:pt>
                <c:pt idx="8">
                  <c:v>0.54800000000000004</c:v>
                </c:pt>
                <c:pt idx="9">
                  <c:v>0.39100000000000001</c:v>
                </c:pt>
                <c:pt idx="10">
                  <c:v>0.39101000000000002</c:v>
                </c:pt>
              </c:numCache>
            </c:numRef>
          </c:yVal>
          <c:smooth val="0"/>
          <c:extLst>
            <c:ext xmlns:c16="http://schemas.microsoft.com/office/drawing/2014/chart" uri="{C3380CC4-5D6E-409C-BE32-E72D297353CC}">
              <c16:uniqueId val="{00000005-925E-4AB8-B2E6-217E23FE9A56}"/>
            </c:ext>
          </c:extLst>
        </c:ser>
        <c:ser>
          <c:idx val="5"/>
          <c:order val="5"/>
          <c:tx>
            <c:strRef>
              <c:f>'Data F9a'!$B$45</c:f>
              <c:strCache>
                <c:ptCount val="1"/>
                <c:pt idx="0">
                  <c:v>Davies et al. 2018</c:v>
                </c:pt>
              </c:strCache>
            </c:strRef>
          </c:tx>
          <c:spPr>
            <a:ln w="25400" cap="rnd">
              <a:noFill/>
              <a:round/>
            </a:ln>
            <a:effectLst/>
          </c:spPr>
          <c:marker>
            <c:symbol val="circle"/>
            <c:size val="5"/>
            <c:spPr>
              <a:solidFill>
                <a:schemeClr val="accent6"/>
              </a:solidFill>
              <a:ln w="9525">
                <a:solidFill>
                  <a:schemeClr val="accent6"/>
                </a:solidFill>
              </a:ln>
              <a:effectLst/>
            </c:spPr>
          </c:marker>
          <c:errBars>
            <c:errDir val="y"/>
            <c:errBarType val="both"/>
            <c:errValType val="cust"/>
            <c:noEndCap val="0"/>
            <c:plus>
              <c:numRef>
                <c:f>'Data F9a'!$E$45:$E$52</c:f>
                <c:numCache>
                  <c:formatCode>General</c:formatCode>
                  <c:ptCount val="8"/>
                  <c:pt idx="0">
                    <c:v>0.28855555555555557</c:v>
                  </c:pt>
                  <c:pt idx="1">
                    <c:v>0.2477222222222222</c:v>
                  </c:pt>
                  <c:pt idx="2">
                    <c:v>0.18238888888888888</c:v>
                  </c:pt>
                  <c:pt idx="3">
                    <c:v>0.18783333333333335</c:v>
                  </c:pt>
                  <c:pt idx="4">
                    <c:v>0.18238888888888888</c:v>
                  </c:pt>
                  <c:pt idx="5">
                    <c:v>0.2341111111111111</c:v>
                  </c:pt>
                  <c:pt idx="6">
                    <c:v>0.24227777777777779</c:v>
                  </c:pt>
                  <c:pt idx="7">
                    <c:v>0.34844444444444445</c:v>
                  </c:pt>
                </c:numCache>
              </c:numRef>
            </c:plus>
            <c:minus>
              <c:numRef>
                <c:f>'Data F9a'!$E$45:$E$52</c:f>
                <c:numCache>
                  <c:formatCode>General</c:formatCode>
                  <c:ptCount val="8"/>
                  <c:pt idx="0">
                    <c:v>0.28855555555555557</c:v>
                  </c:pt>
                  <c:pt idx="1">
                    <c:v>0.2477222222222222</c:v>
                  </c:pt>
                  <c:pt idx="2">
                    <c:v>0.18238888888888888</c:v>
                  </c:pt>
                  <c:pt idx="3">
                    <c:v>0.18783333333333335</c:v>
                  </c:pt>
                  <c:pt idx="4">
                    <c:v>0.18238888888888888</c:v>
                  </c:pt>
                  <c:pt idx="5">
                    <c:v>0.2341111111111111</c:v>
                  </c:pt>
                  <c:pt idx="6">
                    <c:v>0.24227777777777779</c:v>
                  </c:pt>
                  <c:pt idx="7">
                    <c:v>0.34844444444444445</c:v>
                  </c:pt>
                </c:numCache>
              </c:numRef>
            </c:minus>
            <c:spPr>
              <a:noFill/>
              <a:ln w="9525" cap="flat" cmpd="sng" algn="ctr">
                <a:solidFill>
                  <a:schemeClr val="tx1">
                    <a:lumMod val="65000"/>
                    <a:lumOff val="35000"/>
                  </a:schemeClr>
                </a:solidFill>
                <a:round/>
              </a:ln>
              <a:effectLst/>
            </c:spPr>
          </c:errBars>
          <c:xVal>
            <c:numRef>
              <c:f>'Data F9a'!$A$45:$A$52</c:f>
              <c:numCache>
                <c:formatCode>General</c:formatCode>
                <c:ptCount val="8"/>
                <c:pt idx="0">
                  <c:v>59</c:v>
                </c:pt>
                <c:pt idx="1">
                  <c:v>66</c:v>
                </c:pt>
                <c:pt idx="2">
                  <c:v>76</c:v>
                </c:pt>
                <c:pt idx="3">
                  <c:v>75</c:v>
                </c:pt>
                <c:pt idx="4">
                  <c:v>80</c:v>
                </c:pt>
                <c:pt idx="5">
                  <c:v>81</c:v>
                </c:pt>
                <c:pt idx="6">
                  <c:v>82</c:v>
                </c:pt>
                <c:pt idx="7">
                  <c:v>64</c:v>
                </c:pt>
              </c:numCache>
            </c:numRef>
          </c:xVal>
          <c:yVal>
            <c:numRef>
              <c:f>'Data F9a'!$C$45:$C$52</c:f>
              <c:numCache>
                <c:formatCode>General</c:formatCode>
                <c:ptCount val="8"/>
                <c:pt idx="0">
                  <c:v>0.30555555555555558</c:v>
                </c:pt>
                <c:pt idx="1">
                  <c:v>0.25</c:v>
                </c:pt>
                <c:pt idx="2">
                  <c:v>0.16666666666666666</c:v>
                </c:pt>
                <c:pt idx="3">
                  <c:v>0.16666666666666699</c:v>
                </c:pt>
                <c:pt idx="4">
                  <c:v>0.125</c:v>
                </c:pt>
                <c:pt idx="5">
                  <c:v>0.11111111111111112</c:v>
                </c:pt>
                <c:pt idx="6">
                  <c:v>5.5555555555555559E-2</c:v>
                </c:pt>
                <c:pt idx="7">
                  <c:v>0.26388888888888901</c:v>
                </c:pt>
              </c:numCache>
            </c:numRef>
          </c:yVal>
          <c:smooth val="0"/>
          <c:extLst>
            <c:ext xmlns:c16="http://schemas.microsoft.com/office/drawing/2014/chart" uri="{C3380CC4-5D6E-409C-BE32-E72D297353CC}">
              <c16:uniqueId val="{00000006-925E-4AB8-B2E6-217E23FE9A56}"/>
            </c:ext>
          </c:extLst>
        </c:ser>
        <c:ser>
          <c:idx val="6"/>
          <c:order val="6"/>
          <c:tx>
            <c:strRef>
              <c:f>'Data F9a'!$B$81</c:f>
              <c:strCache>
                <c:ptCount val="1"/>
                <c:pt idx="0">
                  <c:v>This paper</c:v>
                </c:pt>
              </c:strCache>
            </c:strRef>
          </c:tx>
          <c:spPr>
            <a:ln w="25400" cap="rnd">
              <a:noFill/>
              <a:round/>
            </a:ln>
            <a:effectLst/>
          </c:spPr>
          <c:marker>
            <c:symbol val="diamond"/>
            <c:size val="10"/>
            <c:spPr>
              <a:solidFill>
                <a:srgbClr val="FF0000"/>
              </a:solidFill>
              <a:ln w="9525">
                <a:solidFill>
                  <a:srgbClr val="FF0000"/>
                </a:solidFill>
              </a:ln>
              <a:effectLst/>
            </c:spPr>
          </c:marker>
          <c:errBars>
            <c:errDir val="y"/>
            <c:errBarType val="both"/>
            <c:errValType val="cust"/>
            <c:noEndCap val="0"/>
            <c:plus>
              <c:numRef>
                <c:f>'Data F9a'!$E$81:$E$92</c:f>
                <c:numCache>
                  <c:formatCode>General</c:formatCode>
                  <c:ptCount val="12"/>
                  <c:pt idx="0">
                    <c:v>0.96235999999999999</c:v>
                  </c:pt>
                  <c:pt idx="1">
                    <c:v>0.87612000000000001</c:v>
                  </c:pt>
                  <c:pt idx="2">
                    <c:v>0.86631999999999998</c:v>
                  </c:pt>
                  <c:pt idx="3">
                    <c:v>0.45276</c:v>
                  </c:pt>
                  <c:pt idx="4">
                    <c:v>0.441</c:v>
                  </c:pt>
                  <c:pt idx="5">
                    <c:v>0.48608000000000001</c:v>
                  </c:pt>
                  <c:pt idx="6">
                    <c:v>0.42727999999999999</c:v>
                  </c:pt>
                  <c:pt idx="7">
                    <c:v>0.34887999999999997</c:v>
                  </c:pt>
                  <c:pt idx="8">
                    <c:v>0.34887999999999997</c:v>
                  </c:pt>
                  <c:pt idx="9">
                    <c:v>0.43512000000000001</c:v>
                  </c:pt>
                  <c:pt idx="10">
                    <c:v>0.40767999999999999</c:v>
                  </c:pt>
                  <c:pt idx="11">
                    <c:v>0.27244000000000002</c:v>
                  </c:pt>
                </c:numCache>
              </c:numRef>
            </c:plus>
            <c:minus>
              <c:numRef>
                <c:f>'Data F9a'!$E$81:$E$92</c:f>
                <c:numCache>
                  <c:formatCode>General</c:formatCode>
                  <c:ptCount val="12"/>
                  <c:pt idx="0">
                    <c:v>0.96235999999999999</c:v>
                  </c:pt>
                  <c:pt idx="1">
                    <c:v>0.87612000000000001</c:v>
                  </c:pt>
                  <c:pt idx="2">
                    <c:v>0.86631999999999998</c:v>
                  </c:pt>
                  <c:pt idx="3">
                    <c:v>0.45276</c:v>
                  </c:pt>
                  <c:pt idx="4">
                    <c:v>0.441</c:v>
                  </c:pt>
                  <c:pt idx="5">
                    <c:v>0.48608000000000001</c:v>
                  </c:pt>
                  <c:pt idx="6">
                    <c:v>0.42727999999999999</c:v>
                  </c:pt>
                  <c:pt idx="7">
                    <c:v>0.34887999999999997</c:v>
                  </c:pt>
                  <c:pt idx="8">
                    <c:v>0.34887999999999997</c:v>
                  </c:pt>
                  <c:pt idx="9">
                    <c:v>0.43512000000000001</c:v>
                  </c:pt>
                  <c:pt idx="10">
                    <c:v>0.40767999999999999</c:v>
                  </c:pt>
                  <c:pt idx="11">
                    <c:v>0.27244000000000002</c:v>
                  </c:pt>
                </c:numCache>
              </c:numRef>
            </c:minus>
            <c:spPr>
              <a:noFill/>
              <a:ln w="9525" cap="flat" cmpd="sng" algn="ctr">
                <a:solidFill>
                  <a:schemeClr val="tx1">
                    <a:lumMod val="65000"/>
                    <a:lumOff val="35000"/>
                  </a:schemeClr>
                </a:solidFill>
                <a:round/>
              </a:ln>
              <a:effectLst/>
            </c:spPr>
          </c:errBars>
          <c:xVal>
            <c:numRef>
              <c:f>'Data F9a'!$A$81:$A$92</c:f>
              <c:numCache>
                <c:formatCode>General</c:formatCode>
                <c:ptCount val="12"/>
                <c:pt idx="0">
                  <c:v>13</c:v>
                </c:pt>
                <c:pt idx="1">
                  <c:v>14</c:v>
                </c:pt>
                <c:pt idx="2">
                  <c:v>15</c:v>
                </c:pt>
                <c:pt idx="3">
                  <c:v>29</c:v>
                </c:pt>
                <c:pt idx="4">
                  <c:v>31</c:v>
                </c:pt>
                <c:pt idx="5">
                  <c:v>44</c:v>
                </c:pt>
                <c:pt idx="6">
                  <c:v>45</c:v>
                </c:pt>
                <c:pt idx="7">
                  <c:v>47</c:v>
                </c:pt>
                <c:pt idx="8">
                  <c:v>48</c:v>
                </c:pt>
                <c:pt idx="9">
                  <c:v>51</c:v>
                </c:pt>
                <c:pt idx="10">
                  <c:v>52</c:v>
                </c:pt>
                <c:pt idx="11">
                  <c:v>55</c:v>
                </c:pt>
              </c:numCache>
            </c:numRef>
          </c:xVal>
          <c:yVal>
            <c:numRef>
              <c:f>'Data F9a'!$C$81:$C$92</c:f>
              <c:numCache>
                <c:formatCode>General</c:formatCode>
                <c:ptCount val="12"/>
                <c:pt idx="0">
                  <c:v>2.512</c:v>
                </c:pt>
                <c:pt idx="1">
                  <c:v>2.11</c:v>
                </c:pt>
                <c:pt idx="2">
                  <c:v>2.0990000000000002</c:v>
                </c:pt>
                <c:pt idx="3">
                  <c:v>0.71699999999999997</c:v>
                </c:pt>
                <c:pt idx="4">
                  <c:v>0.69</c:v>
                </c:pt>
                <c:pt idx="5">
                  <c:v>0.54600000000000004</c:v>
                </c:pt>
                <c:pt idx="6">
                  <c:v>0.54</c:v>
                </c:pt>
                <c:pt idx="7">
                  <c:v>0.5101</c:v>
                </c:pt>
                <c:pt idx="8">
                  <c:v>0.51</c:v>
                </c:pt>
                <c:pt idx="9">
                  <c:v>0.441</c:v>
                </c:pt>
                <c:pt idx="10">
                  <c:v>0.41599999999999998</c:v>
                </c:pt>
                <c:pt idx="11">
                  <c:v>0.39300000000000002</c:v>
                </c:pt>
              </c:numCache>
            </c:numRef>
          </c:yVal>
          <c:smooth val="0"/>
          <c:extLst>
            <c:ext xmlns:c16="http://schemas.microsoft.com/office/drawing/2014/chart" uri="{C3380CC4-5D6E-409C-BE32-E72D297353CC}">
              <c16:uniqueId val="{00000007-925E-4AB8-B2E6-217E23FE9A56}"/>
            </c:ext>
          </c:extLst>
        </c:ser>
        <c:ser>
          <c:idx val="8"/>
          <c:order val="8"/>
          <c:tx>
            <c:strRef>
              <c:f>'Data F9a'!$B$53</c:f>
              <c:strCache>
                <c:ptCount val="1"/>
                <c:pt idx="0">
                  <c:v>Flaaen 2017</c:v>
                </c:pt>
              </c:strCache>
            </c:strRef>
          </c:tx>
          <c:spPr>
            <a:ln w="25400" cap="rnd">
              <a:noFill/>
              <a:round/>
            </a:ln>
            <a:effectLst/>
          </c:spPr>
          <c:marker>
            <c:symbol val="circle"/>
            <c:size val="5"/>
            <c:spPr>
              <a:solidFill>
                <a:srgbClr val="7030A0"/>
              </a:solidFill>
              <a:ln w="9525">
                <a:solidFill>
                  <a:schemeClr val="accent3">
                    <a:lumMod val="60000"/>
                  </a:schemeClr>
                </a:solidFill>
              </a:ln>
              <a:effectLst/>
            </c:spPr>
          </c:marker>
          <c:errBars>
            <c:errDir val="x"/>
            <c:errBarType val="both"/>
            <c:errValType val="percentage"/>
            <c:noEndCap val="1"/>
            <c:val val="0"/>
            <c:spPr>
              <a:noFill/>
              <a:ln w="9525" cap="flat" cmpd="sng" algn="ctr">
                <a:solidFill>
                  <a:schemeClr val="tx1">
                    <a:lumMod val="65000"/>
                    <a:lumOff val="35000"/>
                  </a:schemeClr>
                </a:solidFill>
                <a:round/>
              </a:ln>
              <a:effectLst/>
            </c:spPr>
          </c:errBars>
          <c:errBars>
            <c:errDir val="y"/>
            <c:errBarType val="both"/>
            <c:errValType val="cust"/>
            <c:noEndCap val="0"/>
            <c:plus>
              <c:numRef>
                <c:f>'Data F9a'!$E$53</c:f>
                <c:numCache>
                  <c:formatCode>General</c:formatCode>
                  <c:ptCount val="1"/>
                  <c:pt idx="0">
                    <c:v>0.44296000000000002</c:v>
                  </c:pt>
                </c:numCache>
              </c:numRef>
            </c:plus>
            <c:minus>
              <c:numRef>
                <c:f>'Data F9a'!$E$53</c:f>
                <c:numCache>
                  <c:formatCode>General</c:formatCode>
                  <c:ptCount val="1"/>
                  <c:pt idx="0">
                    <c:v>0.44296000000000002</c:v>
                  </c:pt>
                </c:numCache>
              </c:numRef>
            </c:minus>
            <c:spPr>
              <a:noFill/>
              <a:ln w="9525" cap="flat" cmpd="sng" algn="ctr">
                <a:solidFill>
                  <a:schemeClr val="tx1">
                    <a:lumMod val="65000"/>
                    <a:lumOff val="35000"/>
                  </a:schemeClr>
                </a:solidFill>
                <a:round/>
              </a:ln>
              <a:effectLst/>
            </c:spPr>
          </c:errBars>
          <c:xVal>
            <c:numRef>
              <c:f>'Data F9a'!$A$53</c:f>
              <c:numCache>
                <c:formatCode>General</c:formatCode>
                <c:ptCount val="1"/>
                <c:pt idx="0">
                  <c:v>38</c:v>
                </c:pt>
              </c:numCache>
            </c:numRef>
          </c:xVal>
          <c:yVal>
            <c:numRef>
              <c:f>'Data F9a'!$C$53</c:f>
              <c:numCache>
                <c:formatCode>General</c:formatCode>
                <c:ptCount val="1"/>
                <c:pt idx="0">
                  <c:v>0.6</c:v>
                </c:pt>
              </c:numCache>
            </c:numRef>
          </c:yVal>
          <c:smooth val="0"/>
          <c:extLst>
            <c:ext xmlns:c16="http://schemas.microsoft.com/office/drawing/2014/chart" uri="{C3380CC4-5D6E-409C-BE32-E72D297353CC}">
              <c16:uniqueId val="{00000008-925E-4AB8-B2E6-217E23FE9A56}"/>
            </c:ext>
          </c:extLst>
        </c:ser>
        <c:dLbls>
          <c:showLegendKey val="0"/>
          <c:showVal val="0"/>
          <c:showCatName val="0"/>
          <c:showSerName val="0"/>
          <c:showPercent val="0"/>
          <c:showBubbleSize val="0"/>
        </c:dLbls>
        <c:axId val="471792944"/>
        <c:axId val="471793600"/>
      </c:scatterChart>
      <c:catAx>
        <c:axId val="471792944"/>
        <c:scaling>
          <c:orientation val="minMax"/>
        </c:scaling>
        <c:delete val="1"/>
        <c:axPos val="b"/>
        <c:numFmt formatCode="General" sourceLinked="1"/>
        <c:majorTickMark val="out"/>
        <c:minorTickMark val="none"/>
        <c:tickLblPos val="nextTo"/>
        <c:crossAx val="471793600"/>
        <c:crosses val="autoZero"/>
        <c:auto val="1"/>
        <c:lblAlgn val="ctr"/>
        <c:lblOffset val="100"/>
        <c:tickLblSkip val="1"/>
        <c:noMultiLvlLbl val="1"/>
      </c:catAx>
      <c:valAx>
        <c:axId val="471793600"/>
        <c:scaling>
          <c:orientation val="minMax"/>
          <c:min val="-2"/>
        </c:scaling>
        <c:delete val="0"/>
        <c:axPos val="l"/>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5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crossAx val="471792944"/>
        <c:crosses val="autoZero"/>
        <c:crossBetween val="between"/>
        <c:majorUnit val="2"/>
      </c:valAx>
      <c:spPr>
        <a:noFill/>
        <a:ln>
          <a:noFill/>
        </a:ln>
        <a:effectLst/>
      </c:spPr>
    </c:plotArea>
    <c:legend>
      <c:legendPos val="t"/>
      <c:layout>
        <c:manualLayout>
          <c:xMode val="edge"/>
          <c:yMode val="edge"/>
          <c:x val="0.66171367796352443"/>
          <c:y val="4.5989888893527044E-2"/>
          <c:w val="0.33828630684214628"/>
          <c:h val="0.54047787130057023"/>
        </c:manualLayout>
      </c:layout>
      <c:overlay val="0"/>
      <c:spPr>
        <a:solidFill>
          <a:schemeClr val="bg1"/>
        </a:solid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Garamond" panose="02020404030301010803" pitchFamily="18"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52719001946849E-2"/>
          <c:y val="3.8424591738712779E-2"/>
          <c:w val="0.91131681710517898"/>
          <c:h val="0.8685945524820925"/>
        </c:manualLayout>
      </c:layout>
      <c:lineChart>
        <c:grouping val="standard"/>
        <c:varyColors val="0"/>
        <c:ser>
          <c:idx val="7"/>
          <c:order val="5"/>
          <c:tx>
            <c:strRef>
              <c:f>'Data F9b'!$G$1</c:f>
              <c:strCache>
                <c:ptCount val="1"/>
                <c:pt idx="0">
                  <c:v>Average (weighted by study): 0.4</c:v>
                </c:pt>
              </c:strCache>
            </c:strRef>
          </c:tx>
          <c:spPr>
            <a:ln w="9525" cap="rnd">
              <a:solidFill>
                <a:schemeClr val="tx1"/>
              </a:solidFill>
              <a:round/>
            </a:ln>
            <a:effectLst/>
          </c:spPr>
          <c:marker>
            <c:symbol val="none"/>
          </c:marker>
          <c:cat>
            <c:numRef>
              <c:f>'Data F9a'!$A$2:$A$92</c:f>
              <c:numCache>
                <c:formatCode>General</c:formatCode>
                <c:ptCount val="91"/>
                <c:pt idx="0">
                  <c:v>6</c:v>
                </c:pt>
                <c:pt idx="1">
                  <c:v>17</c:v>
                </c:pt>
                <c:pt idx="2">
                  <c:v>19</c:v>
                </c:pt>
                <c:pt idx="3">
                  <c:v>27</c:v>
                </c:pt>
                <c:pt idx="4">
                  <c:v>33</c:v>
                </c:pt>
                <c:pt idx="5">
                  <c:v>32</c:v>
                </c:pt>
                <c:pt idx="6">
                  <c:v>36</c:v>
                </c:pt>
                <c:pt idx="7">
                  <c:v>42</c:v>
                </c:pt>
                <c:pt idx="8">
                  <c:v>43</c:v>
                </c:pt>
                <c:pt idx="9">
                  <c:v>58</c:v>
                </c:pt>
                <c:pt idx="10">
                  <c:v>57</c:v>
                </c:pt>
                <c:pt idx="11">
                  <c:v>1</c:v>
                </c:pt>
                <c:pt idx="12">
                  <c:v>2</c:v>
                </c:pt>
                <c:pt idx="13">
                  <c:v>4</c:v>
                </c:pt>
                <c:pt idx="14">
                  <c:v>5</c:v>
                </c:pt>
                <c:pt idx="15">
                  <c:v>8</c:v>
                </c:pt>
                <c:pt idx="16">
                  <c:v>10</c:v>
                </c:pt>
                <c:pt idx="17">
                  <c:v>12</c:v>
                </c:pt>
                <c:pt idx="18">
                  <c:v>16</c:v>
                </c:pt>
                <c:pt idx="19">
                  <c:v>20</c:v>
                </c:pt>
                <c:pt idx="20">
                  <c:v>23</c:v>
                </c:pt>
                <c:pt idx="21">
                  <c:v>26</c:v>
                </c:pt>
                <c:pt idx="22">
                  <c:v>37</c:v>
                </c:pt>
                <c:pt idx="23">
                  <c:v>39</c:v>
                </c:pt>
                <c:pt idx="24">
                  <c:v>41</c:v>
                </c:pt>
                <c:pt idx="25">
                  <c:v>40</c:v>
                </c:pt>
                <c:pt idx="26">
                  <c:v>46</c:v>
                </c:pt>
                <c:pt idx="27">
                  <c:v>50</c:v>
                </c:pt>
                <c:pt idx="28">
                  <c:v>62</c:v>
                </c:pt>
                <c:pt idx="29">
                  <c:v>61</c:v>
                </c:pt>
                <c:pt idx="30">
                  <c:v>63</c:v>
                </c:pt>
                <c:pt idx="31">
                  <c:v>68</c:v>
                </c:pt>
                <c:pt idx="32">
                  <c:v>84</c:v>
                </c:pt>
                <c:pt idx="33">
                  <c:v>35</c:v>
                </c:pt>
                <c:pt idx="34">
                  <c:v>28</c:v>
                </c:pt>
                <c:pt idx="35">
                  <c:v>25</c:v>
                </c:pt>
                <c:pt idx="36">
                  <c:v>22</c:v>
                </c:pt>
                <c:pt idx="37">
                  <c:v>54</c:v>
                </c:pt>
                <c:pt idx="38">
                  <c:v>85</c:v>
                </c:pt>
                <c:pt idx="39">
                  <c:v>24</c:v>
                </c:pt>
                <c:pt idx="40">
                  <c:v>18</c:v>
                </c:pt>
                <c:pt idx="41">
                  <c:v>34</c:v>
                </c:pt>
                <c:pt idx="42">
                  <c:v>53</c:v>
                </c:pt>
                <c:pt idx="43">
                  <c:v>59</c:v>
                </c:pt>
                <c:pt idx="44">
                  <c:v>66</c:v>
                </c:pt>
                <c:pt idx="45">
                  <c:v>76</c:v>
                </c:pt>
                <c:pt idx="46">
                  <c:v>75</c:v>
                </c:pt>
                <c:pt idx="47">
                  <c:v>80</c:v>
                </c:pt>
                <c:pt idx="48">
                  <c:v>81</c:v>
                </c:pt>
                <c:pt idx="49">
                  <c:v>82</c:v>
                </c:pt>
                <c:pt idx="50">
                  <c:v>64</c:v>
                </c:pt>
                <c:pt idx="51">
                  <c:v>38</c:v>
                </c:pt>
                <c:pt idx="52">
                  <c:v>7</c:v>
                </c:pt>
                <c:pt idx="53">
                  <c:v>9</c:v>
                </c:pt>
                <c:pt idx="54">
                  <c:v>11</c:v>
                </c:pt>
                <c:pt idx="55">
                  <c:v>86</c:v>
                </c:pt>
                <c:pt idx="56">
                  <c:v>89</c:v>
                </c:pt>
                <c:pt idx="57">
                  <c:v>3</c:v>
                </c:pt>
                <c:pt idx="58">
                  <c:v>21</c:v>
                </c:pt>
                <c:pt idx="59">
                  <c:v>30</c:v>
                </c:pt>
                <c:pt idx="60">
                  <c:v>49</c:v>
                </c:pt>
                <c:pt idx="61">
                  <c:v>71</c:v>
                </c:pt>
                <c:pt idx="62">
                  <c:v>88</c:v>
                </c:pt>
                <c:pt idx="63">
                  <c:v>90</c:v>
                </c:pt>
                <c:pt idx="64">
                  <c:v>91</c:v>
                </c:pt>
                <c:pt idx="65">
                  <c:v>56</c:v>
                </c:pt>
                <c:pt idx="66">
                  <c:v>60</c:v>
                </c:pt>
                <c:pt idx="67">
                  <c:v>65</c:v>
                </c:pt>
                <c:pt idx="68">
                  <c:v>67</c:v>
                </c:pt>
                <c:pt idx="69">
                  <c:v>69</c:v>
                </c:pt>
                <c:pt idx="70">
                  <c:v>70</c:v>
                </c:pt>
                <c:pt idx="71">
                  <c:v>72</c:v>
                </c:pt>
                <c:pt idx="72">
                  <c:v>73</c:v>
                </c:pt>
                <c:pt idx="73">
                  <c:v>74</c:v>
                </c:pt>
                <c:pt idx="74">
                  <c:v>77</c:v>
                </c:pt>
                <c:pt idx="75">
                  <c:v>78</c:v>
                </c:pt>
                <c:pt idx="76">
                  <c:v>79</c:v>
                </c:pt>
                <c:pt idx="77">
                  <c:v>83</c:v>
                </c:pt>
                <c:pt idx="78">
                  <c:v>87</c:v>
                </c:pt>
                <c:pt idx="79">
                  <c:v>13</c:v>
                </c:pt>
                <c:pt idx="80">
                  <c:v>14</c:v>
                </c:pt>
                <c:pt idx="81">
                  <c:v>15</c:v>
                </c:pt>
                <c:pt idx="82">
                  <c:v>29</c:v>
                </c:pt>
                <c:pt idx="83">
                  <c:v>31</c:v>
                </c:pt>
                <c:pt idx="84">
                  <c:v>44</c:v>
                </c:pt>
                <c:pt idx="85">
                  <c:v>45</c:v>
                </c:pt>
                <c:pt idx="86">
                  <c:v>47</c:v>
                </c:pt>
                <c:pt idx="87">
                  <c:v>48</c:v>
                </c:pt>
                <c:pt idx="88">
                  <c:v>51</c:v>
                </c:pt>
                <c:pt idx="89">
                  <c:v>52</c:v>
                </c:pt>
                <c:pt idx="90">
                  <c:v>55</c:v>
                </c:pt>
              </c:numCache>
            </c:numRef>
          </c:cat>
          <c:val>
            <c:numRef>
              <c:f>'Data F9b'!$G$2:$G$51</c:f>
              <c:numCache>
                <c:formatCode>General</c:formatCode>
                <c:ptCount val="50"/>
                <c:pt idx="0">
                  <c:v>0.41811717171717178</c:v>
                </c:pt>
                <c:pt idx="1">
                  <c:v>0.41811717171717178</c:v>
                </c:pt>
                <c:pt idx="2">
                  <c:v>0.41811717171717178</c:v>
                </c:pt>
                <c:pt idx="3">
                  <c:v>0.41811717171717178</c:v>
                </c:pt>
                <c:pt idx="4">
                  <c:v>0.41811717171717178</c:v>
                </c:pt>
                <c:pt idx="5">
                  <c:v>0.41811717171717178</c:v>
                </c:pt>
                <c:pt idx="6">
                  <c:v>0.41811717171717178</c:v>
                </c:pt>
                <c:pt idx="7">
                  <c:v>0.41811717171717178</c:v>
                </c:pt>
                <c:pt idx="8">
                  <c:v>0.41811717171717178</c:v>
                </c:pt>
                <c:pt idx="9">
                  <c:v>0.41811717171717178</c:v>
                </c:pt>
                <c:pt idx="10">
                  <c:v>0.41811717171717178</c:v>
                </c:pt>
                <c:pt idx="11">
                  <c:v>0.41811717171717178</c:v>
                </c:pt>
                <c:pt idx="12">
                  <c:v>0.41811717171717178</c:v>
                </c:pt>
                <c:pt idx="13">
                  <c:v>0.41811717171717178</c:v>
                </c:pt>
                <c:pt idx="14">
                  <c:v>0.41811717171717178</c:v>
                </c:pt>
                <c:pt idx="15">
                  <c:v>0.41811717171717178</c:v>
                </c:pt>
                <c:pt idx="16">
                  <c:v>0.41811717171717178</c:v>
                </c:pt>
                <c:pt idx="17">
                  <c:v>0.41811717171717178</c:v>
                </c:pt>
                <c:pt idx="18">
                  <c:v>0.41811717171717178</c:v>
                </c:pt>
                <c:pt idx="19">
                  <c:v>0.41811717171717178</c:v>
                </c:pt>
                <c:pt idx="20">
                  <c:v>0.41811717171717178</c:v>
                </c:pt>
                <c:pt idx="21">
                  <c:v>0.41811717171717178</c:v>
                </c:pt>
                <c:pt idx="22">
                  <c:v>0.41811717171717178</c:v>
                </c:pt>
                <c:pt idx="23">
                  <c:v>0.41811717171717178</c:v>
                </c:pt>
                <c:pt idx="24">
                  <c:v>0.41811717171717178</c:v>
                </c:pt>
                <c:pt idx="25">
                  <c:v>0.41811717171717178</c:v>
                </c:pt>
                <c:pt idx="26">
                  <c:v>0.41811717171717178</c:v>
                </c:pt>
                <c:pt idx="27">
                  <c:v>0.41811717171717178</c:v>
                </c:pt>
                <c:pt idx="28">
                  <c:v>0.41811717171717178</c:v>
                </c:pt>
                <c:pt idx="29">
                  <c:v>0.41811717171717178</c:v>
                </c:pt>
                <c:pt idx="30">
                  <c:v>0.41811717171717178</c:v>
                </c:pt>
                <c:pt idx="31">
                  <c:v>0.41811717171717178</c:v>
                </c:pt>
                <c:pt idx="32">
                  <c:v>0.41811717171717178</c:v>
                </c:pt>
                <c:pt idx="33">
                  <c:v>0.41811717171717178</c:v>
                </c:pt>
                <c:pt idx="34">
                  <c:v>0.41811717171717178</c:v>
                </c:pt>
                <c:pt idx="35">
                  <c:v>0.41811717171717178</c:v>
                </c:pt>
                <c:pt idx="36">
                  <c:v>0.41811717171717178</c:v>
                </c:pt>
                <c:pt idx="37">
                  <c:v>0.41811717171717178</c:v>
                </c:pt>
                <c:pt idx="38">
                  <c:v>0.41811717171717178</c:v>
                </c:pt>
                <c:pt idx="39">
                  <c:v>0.41811717171717178</c:v>
                </c:pt>
                <c:pt idx="40">
                  <c:v>0.41811717171717178</c:v>
                </c:pt>
                <c:pt idx="41">
                  <c:v>0.41811717171717178</c:v>
                </c:pt>
                <c:pt idx="42">
                  <c:v>0.41811717171717178</c:v>
                </c:pt>
                <c:pt idx="43">
                  <c:v>0.41811717171717178</c:v>
                </c:pt>
                <c:pt idx="44">
                  <c:v>0.41811717171717178</c:v>
                </c:pt>
                <c:pt idx="45">
                  <c:v>0.41811717171717178</c:v>
                </c:pt>
                <c:pt idx="46">
                  <c:v>0.41811717171717178</c:v>
                </c:pt>
                <c:pt idx="47">
                  <c:v>0.41811717171717178</c:v>
                </c:pt>
                <c:pt idx="48">
                  <c:v>0.41811717171717178</c:v>
                </c:pt>
                <c:pt idx="49">
                  <c:v>0.41811717171717178</c:v>
                </c:pt>
              </c:numCache>
            </c:numRef>
          </c:val>
          <c:smooth val="0"/>
          <c:extLst>
            <c:ext xmlns:c16="http://schemas.microsoft.com/office/drawing/2014/chart" uri="{C3380CC4-5D6E-409C-BE32-E72D297353CC}">
              <c16:uniqueId val="{00000000-1968-4373-A281-60FCC1C0E54E}"/>
            </c:ext>
          </c:extLst>
        </c:ser>
        <c:dLbls>
          <c:showLegendKey val="0"/>
          <c:showVal val="0"/>
          <c:showCatName val="0"/>
          <c:showSerName val="0"/>
          <c:showPercent val="0"/>
          <c:showBubbleSize val="0"/>
        </c:dLbls>
        <c:marker val="1"/>
        <c:smooth val="0"/>
        <c:axId val="471792944"/>
        <c:axId val="471793600"/>
      </c:lineChart>
      <c:scatterChart>
        <c:scatterStyle val="lineMarker"/>
        <c:varyColors val="0"/>
        <c:ser>
          <c:idx val="1"/>
          <c:order val="0"/>
          <c:tx>
            <c:strRef>
              <c:f>'Data F9b'!$B$32</c:f>
              <c:strCache>
                <c:ptCount val="1"/>
                <c:pt idx="0">
                  <c:v>Liu et al forthcoming</c:v>
                </c:pt>
              </c:strCache>
            </c:strRef>
          </c:tx>
          <c:spPr>
            <a:ln w="25400" cap="rnd">
              <a:noFill/>
              <a:round/>
            </a:ln>
            <a:effectLst/>
          </c:spPr>
          <c:marker>
            <c:symbol val="circle"/>
            <c:size val="5"/>
            <c:spPr>
              <a:solidFill>
                <a:schemeClr val="tx1"/>
              </a:solidFill>
              <a:ln w="9525">
                <a:noFill/>
              </a:ln>
              <a:effectLst/>
            </c:spPr>
          </c:marker>
          <c:errBars>
            <c:errDir val="y"/>
            <c:errBarType val="both"/>
            <c:errValType val="cust"/>
            <c:noEndCap val="0"/>
            <c:plus>
              <c:numRef>
                <c:f>'Data F9b'!$E$29:$E$38</c:f>
                <c:numCache>
                  <c:formatCode>General</c:formatCode>
                  <c:ptCount val="10"/>
                  <c:pt idx="0">
                    <c:v>2.1559999999999997</c:v>
                  </c:pt>
                  <c:pt idx="1">
                    <c:v>2.1559999999999997</c:v>
                  </c:pt>
                  <c:pt idx="2">
                    <c:v>1.1759999999999999</c:v>
                  </c:pt>
                  <c:pt idx="3">
                    <c:v>1.1759999999999999</c:v>
                  </c:pt>
                  <c:pt idx="4">
                    <c:v>2.1559999999999997</c:v>
                  </c:pt>
                  <c:pt idx="5">
                    <c:v>0.39200000000000002</c:v>
                  </c:pt>
                  <c:pt idx="6">
                    <c:v>2.3519999999999999</c:v>
                  </c:pt>
                  <c:pt idx="7">
                    <c:v>0.98</c:v>
                  </c:pt>
                  <c:pt idx="8">
                    <c:v>0.39200000000000002</c:v>
                  </c:pt>
                  <c:pt idx="9">
                    <c:v>1.5680000000000001</c:v>
                  </c:pt>
                </c:numCache>
              </c:numRef>
            </c:plus>
            <c:minus>
              <c:numRef>
                <c:f>'Data F9b'!$E$29:$E$38</c:f>
                <c:numCache>
                  <c:formatCode>General</c:formatCode>
                  <c:ptCount val="10"/>
                  <c:pt idx="0">
                    <c:v>2.1559999999999997</c:v>
                  </c:pt>
                  <c:pt idx="1">
                    <c:v>2.1559999999999997</c:v>
                  </c:pt>
                  <c:pt idx="2">
                    <c:v>1.1759999999999999</c:v>
                  </c:pt>
                  <c:pt idx="3">
                    <c:v>1.1759999999999999</c:v>
                  </c:pt>
                  <c:pt idx="4">
                    <c:v>2.1559999999999997</c:v>
                  </c:pt>
                  <c:pt idx="5">
                    <c:v>0.39200000000000002</c:v>
                  </c:pt>
                  <c:pt idx="6">
                    <c:v>2.3519999999999999</c:v>
                  </c:pt>
                  <c:pt idx="7">
                    <c:v>0.98</c:v>
                  </c:pt>
                  <c:pt idx="8">
                    <c:v>0.39200000000000002</c:v>
                  </c:pt>
                  <c:pt idx="9">
                    <c:v>1.5680000000000001</c:v>
                  </c:pt>
                </c:numCache>
              </c:numRef>
            </c:minus>
            <c:spPr>
              <a:noFill/>
              <a:ln w="9525" cap="flat" cmpd="sng" algn="ctr">
                <a:solidFill>
                  <a:schemeClr val="tx1">
                    <a:lumMod val="65000"/>
                    <a:lumOff val="35000"/>
                  </a:schemeClr>
                </a:solidFill>
                <a:round/>
              </a:ln>
              <a:effectLst/>
            </c:spPr>
          </c:errBars>
          <c:xVal>
            <c:numRef>
              <c:f>'Data F9b'!$A$29:$A$38</c:f>
              <c:numCache>
                <c:formatCode>General</c:formatCode>
                <c:ptCount val="10"/>
                <c:pt idx="0">
                  <c:v>1</c:v>
                </c:pt>
                <c:pt idx="1">
                  <c:v>2</c:v>
                </c:pt>
                <c:pt idx="2">
                  <c:v>46</c:v>
                </c:pt>
                <c:pt idx="3">
                  <c:v>48</c:v>
                </c:pt>
                <c:pt idx="4">
                  <c:v>5</c:v>
                </c:pt>
                <c:pt idx="5">
                  <c:v>12</c:v>
                </c:pt>
                <c:pt idx="6">
                  <c:v>24</c:v>
                </c:pt>
                <c:pt idx="7">
                  <c:v>47</c:v>
                </c:pt>
                <c:pt idx="8">
                  <c:v>49</c:v>
                </c:pt>
                <c:pt idx="9">
                  <c:v>50</c:v>
                </c:pt>
              </c:numCache>
            </c:numRef>
          </c:xVal>
          <c:yVal>
            <c:numRef>
              <c:f>'Data F9b'!$C$29:$C$38</c:f>
              <c:numCache>
                <c:formatCode>General</c:formatCode>
                <c:ptCount val="10"/>
                <c:pt idx="0">
                  <c:v>3</c:v>
                </c:pt>
                <c:pt idx="1">
                  <c:v>2.7</c:v>
                </c:pt>
                <c:pt idx="2">
                  <c:v>0</c:v>
                </c:pt>
                <c:pt idx="3">
                  <c:v>-0.70000000000000007</c:v>
                </c:pt>
                <c:pt idx="4">
                  <c:v>1.2</c:v>
                </c:pt>
                <c:pt idx="5">
                  <c:v>0.70000000000000007</c:v>
                </c:pt>
                <c:pt idx="6">
                  <c:v>0.5</c:v>
                </c:pt>
                <c:pt idx="7">
                  <c:v>-0.6</c:v>
                </c:pt>
                <c:pt idx="8">
                  <c:v>-0.8</c:v>
                </c:pt>
                <c:pt idx="9">
                  <c:v>-1.0999999999999999</c:v>
                </c:pt>
              </c:numCache>
            </c:numRef>
          </c:yVal>
          <c:smooth val="0"/>
          <c:extLst>
            <c:ext xmlns:c16="http://schemas.microsoft.com/office/drawing/2014/chart" uri="{C3380CC4-5D6E-409C-BE32-E72D297353CC}">
              <c16:uniqueId val="{00000001-1968-4373-A281-60FCC1C0E54E}"/>
            </c:ext>
          </c:extLst>
        </c:ser>
        <c:ser>
          <c:idx val="2"/>
          <c:order val="1"/>
          <c:tx>
            <c:strRef>
              <c:f>'Data F9b'!$B$6</c:f>
              <c:strCache>
                <c:ptCount val="1"/>
                <c:pt idx="0">
                  <c:v>Cristea and Nguyen 2016</c:v>
                </c:pt>
              </c:strCache>
            </c:strRef>
          </c:tx>
          <c:spPr>
            <a:ln w="25400" cap="rnd">
              <a:noFill/>
              <a:round/>
            </a:ln>
            <a:effectLst/>
          </c:spPr>
          <c:marker>
            <c:symbol val="circle"/>
            <c:size val="5"/>
            <c:spPr>
              <a:solidFill>
                <a:schemeClr val="accent3"/>
              </a:solidFill>
              <a:ln w="9525">
                <a:solidFill>
                  <a:schemeClr val="accent3"/>
                </a:solidFill>
              </a:ln>
              <a:effectLst/>
            </c:spPr>
          </c:marker>
          <c:errBars>
            <c:errDir val="y"/>
            <c:errBarType val="both"/>
            <c:errValType val="cust"/>
            <c:noEndCap val="0"/>
            <c:plus>
              <c:numRef>
                <c:f>'Data F9b'!$E$2:$E$23</c:f>
                <c:numCache>
                  <c:formatCode>General</c:formatCode>
                  <c:ptCount val="22"/>
                  <c:pt idx="0">
                    <c:v>1.2602800000000001</c:v>
                  </c:pt>
                  <c:pt idx="1">
                    <c:v>0.58799999999999997</c:v>
                  </c:pt>
                  <c:pt idx="2">
                    <c:v>0.64288000000000001</c:v>
                  </c:pt>
                  <c:pt idx="3">
                    <c:v>0.62327999999999995</c:v>
                  </c:pt>
                  <c:pt idx="4">
                    <c:v>0.53312000000000004</c:v>
                  </c:pt>
                  <c:pt idx="5">
                    <c:v>0.53312000000000004</c:v>
                  </c:pt>
                  <c:pt idx="6">
                    <c:v>0.53312000000000004</c:v>
                  </c:pt>
                  <c:pt idx="7">
                    <c:v>0.53116000000000008</c:v>
                  </c:pt>
                  <c:pt idx="8">
                    <c:v>1.17208</c:v>
                  </c:pt>
                  <c:pt idx="9">
                    <c:v>0.53704000000000007</c:v>
                  </c:pt>
                  <c:pt idx="10">
                    <c:v>0.53704000000000007</c:v>
                  </c:pt>
                  <c:pt idx="11">
                    <c:v>0.53704000000000007</c:v>
                  </c:pt>
                  <c:pt idx="12">
                    <c:v>0.52136000000000005</c:v>
                  </c:pt>
                  <c:pt idx="13">
                    <c:v>0.54683999999999999</c:v>
                  </c:pt>
                  <c:pt idx="14">
                    <c:v>0.63307999999999998</c:v>
                  </c:pt>
                  <c:pt idx="15">
                    <c:v>0.70755999999999997</c:v>
                  </c:pt>
                  <c:pt idx="16">
                    <c:v>0.78008</c:v>
                  </c:pt>
                  <c:pt idx="17">
                    <c:v>0.69187999999999994</c:v>
                  </c:pt>
                  <c:pt idx="18">
                    <c:v>0.62916000000000005</c:v>
                  </c:pt>
                  <c:pt idx="19">
                    <c:v>0.62916000000000005</c:v>
                  </c:pt>
                  <c:pt idx="20">
                    <c:v>1.6150399999999998</c:v>
                  </c:pt>
                  <c:pt idx="21">
                    <c:v>1.7365599999999999</c:v>
                  </c:pt>
                </c:numCache>
              </c:numRef>
            </c:plus>
            <c:minus>
              <c:numRef>
                <c:f>'Data F9b'!$E$2:$E$23</c:f>
                <c:numCache>
                  <c:formatCode>General</c:formatCode>
                  <c:ptCount val="22"/>
                  <c:pt idx="0">
                    <c:v>1.2602800000000001</c:v>
                  </c:pt>
                  <c:pt idx="1">
                    <c:v>0.58799999999999997</c:v>
                  </c:pt>
                  <c:pt idx="2">
                    <c:v>0.64288000000000001</c:v>
                  </c:pt>
                  <c:pt idx="3">
                    <c:v>0.62327999999999995</c:v>
                  </c:pt>
                  <c:pt idx="4">
                    <c:v>0.53312000000000004</c:v>
                  </c:pt>
                  <c:pt idx="5">
                    <c:v>0.53312000000000004</c:v>
                  </c:pt>
                  <c:pt idx="6">
                    <c:v>0.53312000000000004</c:v>
                  </c:pt>
                  <c:pt idx="7">
                    <c:v>0.53116000000000008</c:v>
                  </c:pt>
                  <c:pt idx="8">
                    <c:v>1.17208</c:v>
                  </c:pt>
                  <c:pt idx="9">
                    <c:v>0.53704000000000007</c:v>
                  </c:pt>
                  <c:pt idx="10">
                    <c:v>0.53704000000000007</c:v>
                  </c:pt>
                  <c:pt idx="11">
                    <c:v>0.53704000000000007</c:v>
                  </c:pt>
                  <c:pt idx="12">
                    <c:v>0.52136000000000005</c:v>
                  </c:pt>
                  <c:pt idx="13">
                    <c:v>0.54683999999999999</c:v>
                  </c:pt>
                  <c:pt idx="14">
                    <c:v>0.63307999999999998</c:v>
                  </c:pt>
                  <c:pt idx="15">
                    <c:v>0.70755999999999997</c:v>
                  </c:pt>
                  <c:pt idx="16">
                    <c:v>0.78008</c:v>
                  </c:pt>
                  <c:pt idx="17">
                    <c:v>0.69187999999999994</c:v>
                  </c:pt>
                  <c:pt idx="18">
                    <c:v>0.62916000000000005</c:v>
                  </c:pt>
                  <c:pt idx="19">
                    <c:v>0.62916000000000005</c:v>
                  </c:pt>
                  <c:pt idx="20">
                    <c:v>1.6150399999999998</c:v>
                  </c:pt>
                  <c:pt idx="21">
                    <c:v>1.7365599999999999</c:v>
                  </c:pt>
                </c:numCache>
              </c:numRef>
            </c:minus>
            <c:spPr>
              <a:noFill/>
              <a:ln w="9525" cap="flat" cmpd="sng" algn="ctr">
                <a:solidFill>
                  <a:schemeClr val="tx1">
                    <a:lumMod val="65000"/>
                    <a:lumOff val="35000"/>
                  </a:schemeClr>
                </a:solidFill>
                <a:round/>
              </a:ln>
              <a:effectLst/>
            </c:spPr>
          </c:errBars>
          <c:xVal>
            <c:numRef>
              <c:f>'Data F9b'!$A$2:$A$23</c:f>
              <c:numCache>
                <c:formatCode>General</c:formatCode>
                <c:ptCount val="22"/>
                <c:pt idx="0">
                  <c:v>4</c:v>
                </c:pt>
                <c:pt idx="1">
                  <c:v>7</c:v>
                </c:pt>
                <c:pt idx="2">
                  <c:v>10</c:v>
                </c:pt>
                <c:pt idx="3">
                  <c:v>14</c:v>
                </c:pt>
                <c:pt idx="4">
                  <c:v>16</c:v>
                </c:pt>
                <c:pt idx="5">
                  <c:v>17</c:v>
                </c:pt>
                <c:pt idx="6">
                  <c:v>18</c:v>
                </c:pt>
                <c:pt idx="7">
                  <c:v>21</c:v>
                </c:pt>
                <c:pt idx="8">
                  <c:v>25</c:v>
                </c:pt>
                <c:pt idx="9">
                  <c:v>32.5</c:v>
                </c:pt>
                <c:pt idx="10">
                  <c:v>32.5</c:v>
                </c:pt>
                <c:pt idx="11">
                  <c:v>34</c:v>
                </c:pt>
                <c:pt idx="12">
                  <c:v>36</c:v>
                </c:pt>
                <c:pt idx="13">
                  <c:v>44</c:v>
                </c:pt>
                <c:pt idx="14">
                  <c:v>13</c:v>
                </c:pt>
                <c:pt idx="15">
                  <c:v>11</c:v>
                </c:pt>
                <c:pt idx="16">
                  <c:v>9</c:v>
                </c:pt>
                <c:pt idx="17">
                  <c:v>6</c:v>
                </c:pt>
                <c:pt idx="18">
                  <c:v>28</c:v>
                </c:pt>
                <c:pt idx="19">
                  <c:v>45</c:v>
                </c:pt>
                <c:pt idx="20">
                  <c:v>8</c:v>
                </c:pt>
                <c:pt idx="21">
                  <c:v>3</c:v>
                </c:pt>
              </c:numCache>
            </c:numRef>
          </c:xVal>
          <c:yVal>
            <c:numRef>
              <c:f>'Data F9b'!$C$2:$C$23</c:f>
              <c:numCache>
                <c:formatCode>General</c:formatCode>
                <c:ptCount val="22"/>
                <c:pt idx="0">
                  <c:v>1.2609999999999999</c:v>
                </c:pt>
                <c:pt idx="1">
                  <c:v>0.91300000000000003</c:v>
                </c:pt>
                <c:pt idx="2">
                  <c:v>0.82399999999999995</c:v>
                </c:pt>
                <c:pt idx="3">
                  <c:v>0.63600000000000001</c:v>
                </c:pt>
                <c:pt idx="4">
                  <c:v>0.57099999999999995</c:v>
                </c:pt>
                <c:pt idx="5">
                  <c:v>0.57050000000000001</c:v>
                </c:pt>
                <c:pt idx="6">
                  <c:v>0.56999999999999995</c:v>
                </c:pt>
                <c:pt idx="7">
                  <c:v>0.53300000000000003</c:v>
                </c:pt>
                <c:pt idx="8">
                  <c:v>0.46600000000000003</c:v>
                </c:pt>
                <c:pt idx="9">
                  <c:v>0.27500000000000002</c:v>
                </c:pt>
                <c:pt idx="10">
                  <c:v>0.27500000000000002</c:v>
                </c:pt>
                <c:pt idx="11">
                  <c:v>0.27400000000000002</c:v>
                </c:pt>
                <c:pt idx="12">
                  <c:v>0.23799999999999999</c:v>
                </c:pt>
                <c:pt idx="13">
                  <c:v>2.7E-2</c:v>
                </c:pt>
                <c:pt idx="14">
                  <c:v>0.64800000000000002</c:v>
                </c:pt>
                <c:pt idx="15">
                  <c:v>0.73599999999999999</c:v>
                </c:pt>
                <c:pt idx="16">
                  <c:v>0.83199999999999996</c:v>
                </c:pt>
                <c:pt idx="17">
                  <c:v>0.96699999999999997</c:v>
                </c:pt>
                <c:pt idx="18">
                  <c:v>0.40899999999999997</c:v>
                </c:pt>
                <c:pt idx="19">
                  <c:v>8.0000000000000002E-3</c:v>
                </c:pt>
                <c:pt idx="20">
                  <c:v>0.875</c:v>
                </c:pt>
                <c:pt idx="21">
                  <c:v>1.6679999999999999</c:v>
                </c:pt>
              </c:numCache>
            </c:numRef>
          </c:yVal>
          <c:smooth val="0"/>
          <c:extLst>
            <c:ext xmlns:c16="http://schemas.microsoft.com/office/drawing/2014/chart" uri="{C3380CC4-5D6E-409C-BE32-E72D297353CC}">
              <c16:uniqueId val="{00000002-1968-4373-A281-60FCC1C0E54E}"/>
            </c:ext>
          </c:extLst>
        </c:ser>
        <c:ser>
          <c:idx val="3"/>
          <c:order val="2"/>
          <c:tx>
            <c:strRef>
              <c:f>'Data F9b'!$B$40</c:f>
              <c:strCache>
                <c:ptCount val="1"/>
                <c:pt idx="0">
                  <c:v>Vicard 2015</c:v>
                </c:pt>
              </c:strCache>
            </c:strRef>
          </c:tx>
          <c:spPr>
            <a:ln w="25400" cap="rnd">
              <a:no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'Data F9b'!$E$39:$E$44</c:f>
                <c:numCache>
                  <c:formatCode>General</c:formatCode>
                  <c:ptCount val="6"/>
                  <c:pt idx="0">
                    <c:v>0.18815999999999999</c:v>
                  </c:pt>
                  <c:pt idx="1">
                    <c:v>0.16268000000000002</c:v>
                  </c:pt>
                  <c:pt idx="2">
                    <c:v>0.16855999999999999</c:v>
                  </c:pt>
                  <c:pt idx="3">
                    <c:v>0.11172</c:v>
                  </c:pt>
                  <c:pt idx="4">
                    <c:v>0.10976</c:v>
                  </c:pt>
                  <c:pt idx="5">
                    <c:v>0.24304000000000001</c:v>
                  </c:pt>
                </c:numCache>
              </c:numRef>
            </c:plus>
            <c:minus>
              <c:numRef>
                <c:f>'Data F9b'!$E$39:$E$44</c:f>
                <c:numCache>
                  <c:formatCode>General</c:formatCode>
                  <c:ptCount val="6"/>
                  <c:pt idx="0">
                    <c:v>0.18815999999999999</c:v>
                  </c:pt>
                  <c:pt idx="1">
                    <c:v>0.16268000000000002</c:v>
                  </c:pt>
                  <c:pt idx="2">
                    <c:v>0.16855999999999999</c:v>
                  </c:pt>
                  <c:pt idx="3">
                    <c:v>0.11172</c:v>
                  </c:pt>
                  <c:pt idx="4">
                    <c:v>0.10976</c:v>
                  </c:pt>
                  <c:pt idx="5">
                    <c:v>0.24304000000000001</c:v>
                  </c:pt>
                </c:numCache>
              </c:numRef>
            </c:minus>
            <c:spPr>
              <a:noFill/>
              <a:ln w="9525" cap="flat" cmpd="sng" algn="ctr">
                <a:solidFill>
                  <a:schemeClr val="tx1">
                    <a:lumMod val="65000"/>
                    <a:lumOff val="35000"/>
                  </a:schemeClr>
                </a:solidFill>
                <a:round/>
              </a:ln>
              <a:effectLst/>
            </c:spPr>
          </c:errBars>
          <c:xVal>
            <c:numRef>
              <c:f>'Data F9b'!$A$39:$A$44</c:f>
              <c:numCache>
                <c:formatCode>General</c:formatCode>
                <c:ptCount val="6"/>
                <c:pt idx="0">
                  <c:v>31</c:v>
                </c:pt>
                <c:pt idx="1">
                  <c:v>37</c:v>
                </c:pt>
                <c:pt idx="2">
                  <c:v>38</c:v>
                </c:pt>
                <c:pt idx="3">
                  <c:v>40</c:v>
                </c:pt>
                <c:pt idx="4">
                  <c:v>41</c:v>
                </c:pt>
                <c:pt idx="5">
                  <c:v>43</c:v>
                </c:pt>
              </c:numCache>
            </c:numRef>
          </c:xVal>
          <c:yVal>
            <c:numRef>
              <c:f>'Data F9b'!$C$39:$C$44</c:f>
              <c:numCache>
                <c:formatCode>General</c:formatCode>
                <c:ptCount val="6"/>
                <c:pt idx="0">
                  <c:v>0.29899999999999999</c:v>
                </c:pt>
                <c:pt idx="1">
                  <c:v>0.189</c:v>
                </c:pt>
                <c:pt idx="2">
                  <c:v>0.188</c:v>
                </c:pt>
                <c:pt idx="3">
                  <c:v>0.153</c:v>
                </c:pt>
                <c:pt idx="4">
                  <c:v>0.151</c:v>
                </c:pt>
                <c:pt idx="5">
                  <c:v>0.05</c:v>
                </c:pt>
              </c:numCache>
            </c:numRef>
          </c:yVal>
          <c:smooth val="0"/>
          <c:extLst>
            <c:ext xmlns:c16="http://schemas.microsoft.com/office/drawing/2014/chart" uri="{C3380CC4-5D6E-409C-BE32-E72D297353CC}">
              <c16:uniqueId val="{00000003-1968-4373-A281-60FCC1C0E54E}"/>
            </c:ext>
          </c:extLst>
        </c:ser>
        <c:ser>
          <c:idx val="5"/>
          <c:order val="3"/>
          <c:tx>
            <c:strRef>
              <c:f>'Data F9b'!$B$26</c:f>
              <c:strCache>
                <c:ptCount val="1"/>
                <c:pt idx="0">
                  <c:v>Davies et al. 2018</c:v>
                </c:pt>
              </c:strCache>
            </c:strRef>
          </c:tx>
          <c:spPr>
            <a:ln w="25400" cap="rnd">
              <a:noFill/>
              <a:round/>
            </a:ln>
            <a:effectLst/>
          </c:spPr>
          <c:marker>
            <c:symbol val="circle"/>
            <c:size val="5"/>
            <c:spPr>
              <a:solidFill>
                <a:schemeClr val="accent6"/>
              </a:solidFill>
              <a:ln w="9525">
                <a:solidFill>
                  <a:schemeClr val="accent6"/>
                </a:solidFill>
              </a:ln>
              <a:effectLst/>
            </c:spPr>
          </c:marker>
          <c:errBars>
            <c:errDir val="y"/>
            <c:errBarType val="both"/>
            <c:errValType val="cust"/>
            <c:noEndCap val="0"/>
            <c:plus>
              <c:numRef>
                <c:f>'Data F9b'!$E$25:$E$28</c:f>
                <c:numCache>
                  <c:formatCode>General</c:formatCode>
                  <c:ptCount val="4"/>
                  <c:pt idx="0">
                    <c:v>0.28855555555555557</c:v>
                  </c:pt>
                  <c:pt idx="1">
                    <c:v>0.2477222222222222</c:v>
                  </c:pt>
                  <c:pt idx="2">
                    <c:v>0.18238888888888888</c:v>
                  </c:pt>
                  <c:pt idx="3">
                    <c:v>0.18238888888888888</c:v>
                  </c:pt>
                </c:numCache>
              </c:numRef>
            </c:plus>
            <c:minus>
              <c:numRef>
                <c:f>'Data F9b'!$E$26:$E$28</c:f>
                <c:numCache>
                  <c:formatCode>General</c:formatCode>
                  <c:ptCount val="3"/>
                  <c:pt idx="0">
                    <c:v>0.2477222222222222</c:v>
                  </c:pt>
                  <c:pt idx="1">
                    <c:v>0.18238888888888888</c:v>
                  </c:pt>
                  <c:pt idx="2">
                    <c:v>0.18238888888888888</c:v>
                  </c:pt>
                </c:numCache>
              </c:numRef>
            </c:minus>
            <c:spPr>
              <a:noFill/>
              <a:ln w="9525" cap="flat" cmpd="sng" algn="ctr">
                <a:solidFill>
                  <a:schemeClr val="tx1">
                    <a:lumMod val="65000"/>
                    <a:lumOff val="35000"/>
                  </a:schemeClr>
                </a:solidFill>
                <a:round/>
              </a:ln>
              <a:effectLst/>
            </c:spPr>
          </c:errBars>
          <c:xVal>
            <c:numRef>
              <c:f>'Data F9b'!$A$25:$A$28</c:f>
              <c:numCache>
                <c:formatCode>General</c:formatCode>
                <c:ptCount val="4"/>
                <c:pt idx="0">
                  <c:v>30</c:v>
                </c:pt>
                <c:pt idx="1">
                  <c:v>35</c:v>
                </c:pt>
                <c:pt idx="2">
                  <c:v>39</c:v>
                </c:pt>
                <c:pt idx="3">
                  <c:v>42</c:v>
                </c:pt>
              </c:numCache>
            </c:numRef>
          </c:xVal>
          <c:yVal>
            <c:numRef>
              <c:f>'Data F9b'!$C$25:$C$28</c:f>
              <c:numCache>
                <c:formatCode>General</c:formatCode>
                <c:ptCount val="4"/>
                <c:pt idx="0">
                  <c:v>0.30555555555555558</c:v>
                </c:pt>
                <c:pt idx="1">
                  <c:v>0.25</c:v>
                </c:pt>
                <c:pt idx="2">
                  <c:v>0.16666666666666666</c:v>
                </c:pt>
                <c:pt idx="3">
                  <c:v>0.125</c:v>
                </c:pt>
              </c:numCache>
            </c:numRef>
          </c:yVal>
          <c:smooth val="0"/>
          <c:extLst>
            <c:ext xmlns:c16="http://schemas.microsoft.com/office/drawing/2014/chart" uri="{C3380CC4-5D6E-409C-BE32-E72D297353CC}">
              <c16:uniqueId val="{00000004-1968-4373-A281-60FCC1C0E54E}"/>
            </c:ext>
          </c:extLst>
        </c:ser>
        <c:ser>
          <c:idx val="6"/>
          <c:order val="4"/>
          <c:tx>
            <c:strRef>
              <c:f>'Data F9b'!$B$47</c:f>
              <c:strCache>
                <c:ptCount val="1"/>
                <c:pt idx="0">
                  <c:v>This paper</c:v>
                </c:pt>
              </c:strCache>
            </c:strRef>
          </c:tx>
          <c:spPr>
            <a:ln w="25400" cap="rnd">
              <a:noFill/>
              <a:round/>
            </a:ln>
            <a:effectLst/>
          </c:spPr>
          <c:marker>
            <c:symbol val="diamond"/>
            <c:size val="10"/>
            <c:spPr>
              <a:solidFill>
                <a:srgbClr val="FF0000"/>
              </a:solidFill>
              <a:ln w="9525">
                <a:noFill/>
              </a:ln>
              <a:effectLst/>
            </c:spPr>
          </c:marker>
          <c:errBars>
            <c:errDir val="y"/>
            <c:errBarType val="both"/>
            <c:errValType val="cust"/>
            <c:noEndCap val="0"/>
            <c:plus>
              <c:numRef>
                <c:f>'Data F9b'!$E$45:$E$51</c:f>
                <c:numCache>
                  <c:formatCode>General</c:formatCode>
                  <c:ptCount val="7"/>
                  <c:pt idx="0">
                    <c:v>0.48608000000000001</c:v>
                  </c:pt>
                  <c:pt idx="1">
                    <c:v>0.42727999999999999</c:v>
                  </c:pt>
                  <c:pt idx="2">
                    <c:v>0.34887999999999997</c:v>
                  </c:pt>
                  <c:pt idx="3">
                    <c:v>0.34887999999999997</c:v>
                  </c:pt>
                  <c:pt idx="4">
                    <c:v>0.43512000000000001</c:v>
                  </c:pt>
                  <c:pt idx="5">
                    <c:v>0.40767999999999999</c:v>
                  </c:pt>
                  <c:pt idx="6">
                    <c:v>0.27244000000000002</c:v>
                  </c:pt>
                </c:numCache>
              </c:numRef>
            </c:plus>
            <c:minus>
              <c:numRef>
                <c:f>'Data F9b'!$E$45:$E$51</c:f>
                <c:numCache>
                  <c:formatCode>General</c:formatCode>
                  <c:ptCount val="7"/>
                  <c:pt idx="0">
                    <c:v>0.48608000000000001</c:v>
                  </c:pt>
                  <c:pt idx="1">
                    <c:v>0.42727999999999999</c:v>
                  </c:pt>
                  <c:pt idx="2">
                    <c:v>0.34887999999999997</c:v>
                  </c:pt>
                  <c:pt idx="3">
                    <c:v>0.34887999999999997</c:v>
                  </c:pt>
                  <c:pt idx="4">
                    <c:v>0.43512000000000001</c:v>
                  </c:pt>
                  <c:pt idx="5">
                    <c:v>0.40767999999999999</c:v>
                  </c:pt>
                  <c:pt idx="6">
                    <c:v>0.27244000000000002</c:v>
                  </c:pt>
                </c:numCache>
              </c:numRef>
            </c:minus>
            <c:spPr>
              <a:noFill/>
              <a:ln w="9525" cap="flat" cmpd="sng" algn="ctr">
                <a:solidFill>
                  <a:schemeClr val="tx1">
                    <a:lumMod val="65000"/>
                    <a:lumOff val="35000"/>
                  </a:schemeClr>
                </a:solidFill>
                <a:round/>
              </a:ln>
              <a:effectLst/>
            </c:spPr>
          </c:errBars>
          <c:xVal>
            <c:numRef>
              <c:f>'Data F9b'!$A$45:$A$51</c:f>
              <c:numCache>
                <c:formatCode>General</c:formatCode>
                <c:ptCount val="7"/>
                <c:pt idx="0">
                  <c:v>19</c:v>
                </c:pt>
                <c:pt idx="1">
                  <c:v>20</c:v>
                </c:pt>
                <c:pt idx="2">
                  <c:v>22</c:v>
                </c:pt>
                <c:pt idx="3">
                  <c:v>23</c:v>
                </c:pt>
                <c:pt idx="4">
                  <c:v>26</c:v>
                </c:pt>
                <c:pt idx="5">
                  <c:v>27</c:v>
                </c:pt>
                <c:pt idx="6">
                  <c:v>29</c:v>
                </c:pt>
              </c:numCache>
            </c:numRef>
          </c:xVal>
          <c:yVal>
            <c:numRef>
              <c:f>'Data F9b'!$C$45:$C$51</c:f>
              <c:numCache>
                <c:formatCode>General</c:formatCode>
                <c:ptCount val="7"/>
                <c:pt idx="0">
                  <c:v>0.54600000000000004</c:v>
                </c:pt>
                <c:pt idx="1">
                  <c:v>0.54</c:v>
                </c:pt>
                <c:pt idx="2">
                  <c:v>0.51049999999999995</c:v>
                </c:pt>
                <c:pt idx="3">
                  <c:v>0.51</c:v>
                </c:pt>
                <c:pt idx="4">
                  <c:v>0.441</c:v>
                </c:pt>
                <c:pt idx="5">
                  <c:v>0.41599999999999998</c:v>
                </c:pt>
                <c:pt idx="6">
                  <c:v>0.39300000000000002</c:v>
                </c:pt>
              </c:numCache>
            </c:numRef>
          </c:yVal>
          <c:smooth val="0"/>
          <c:extLst>
            <c:ext xmlns:c16="http://schemas.microsoft.com/office/drawing/2014/chart" uri="{C3380CC4-5D6E-409C-BE32-E72D297353CC}">
              <c16:uniqueId val="{00000005-1968-4373-A281-60FCC1C0E54E}"/>
            </c:ext>
          </c:extLst>
        </c:ser>
        <c:ser>
          <c:idx val="0"/>
          <c:order val="6"/>
          <c:tx>
            <c:strRef>
              <c:f>'Data F9b'!$B$24</c:f>
              <c:strCache>
                <c:ptCount val="1"/>
                <c:pt idx="0">
                  <c:v>Flaaen 2017</c:v>
                </c:pt>
              </c:strCache>
            </c:strRef>
          </c:tx>
          <c:spPr>
            <a:ln w="25400" cap="rnd">
              <a:noFill/>
              <a:round/>
            </a:ln>
            <a:effectLst/>
          </c:spPr>
          <c:marker>
            <c:symbol val="circle"/>
            <c:size val="5"/>
            <c:spPr>
              <a:solidFill>
                <a:srgbClr val="7030A0"/>
              </a:solidFill>
              <a:ln w="9525">
                <a:solidFill>
                  <a:schemeClr val="accent1"/>
                </a:solidFill>
              </a:ln>
              <a:effectLst/>
            </c:spPr>
          </c:marker>
          <c:errBars>
            <c:errDir val="y"/>
            <c:errBarType val="both"/>
            <c:errValType val="cust"/>
            <c:noEndCap val="0"/>
            <c:plus>
              <c:numRef>
                <c:f>'Data F9b'!$E$24</c:f>
                <c:numCache>
                  <c:formatCode>General</c:formatCode>
                  <c:ptCount val="1"/>
                  <c:pt idx="0">
                    <c:v>0.44296000000000002</c:v>
                  </c:pt>
                </c:numCache>
              </c:numRef>
            </c:plus>
            <c:minus>
              <c:numRef>
                <c:f>'Data F9b'!$E$24</c:f>
                <c:numCache>
                  <c:formatCode>General</c:formatCode>
                  <c:ptCount val="1"/>
                  <c:pt idx="0">
                    <c:v>0.44296000000000002</c:v>
                  </c:pt>
                </c:numCache>
              </c:numRef>
            </c:minus>
            <c:spPr>
              <a:noFill/>
              <a:ln w="9525" cap="flat" cmpd="sng" algn="ctr">
                <a:solidFill>
                  <a:schemeClr val="tx1">
                    <a:lumMod val="65000"/>
                    <a:lumOff val="35000"/>
                  </a:schemeClr>
                </a:solidFill>
                <a:round/>
              </a:ln>
              <a:effectLst/>
            </c:spPr>
          </c:errBars>
          <c:xVal>
            <c:numRef>
              <c:f>'Data F9b'!$A$24</c:f>
              <c:numCache>
                <c:formatCode>General</c:formatCode>
                <c:ptCount val="1"/>
                <c:pt idx="0">
                  <c:v>15</c:v>
                </c:pt>
              </c:numCache>
            </c:numRef>
          </c:xVal>
          <c:yVal>
            <c:numRef>
              <c:f>'Data F9b'!$C$24</c:f>
              <c:numCache>
                <c:formatCode>General</c:formatCode>
                <c:ptCount val="1"/>
                <c:pt idx="0">
                  <c:v>0.6</c:v>
                </c:pt>
              </c:numCache>
            </c:numRef>
          </c:yVal>
          <c:smooth val="0"/>
          <c:extLst>
            <c:ext xmlns:c16="http://schemas.microsoft.com/office/drawing/2014/chart" uri="{C3380CC4-5D6E-409C-BE32-E72D297353CC}">
              <c16:uniqueId val="{00000006-1968-4373-A281-60FCC1C0E54E}"/>
            </c:ext>
          </c:extLst>
        </c:ser>
        <c:dLbls>
          <c:showLegendKey val="0"/>
          <c:showVal val="0"/>
          <c:showCatName val="0"/>
          <c:showSerName val="0"/>
          <c:showPercent val="0"/>
          <c:showBubbleSize val="0"/>
        </c:dLbls>
        <c:axId val="471792944"/>
        <c:axId val="471793600"/>
      </c:scatterChart>
      <c:catAx>
        <c:axId val="471792944"/>
        <c:scaling>
          <c:orientation val="minMax"/>
        </c:scaling>
        <c:delete val="1"/>
        <c:axPos val="b"/>
        <c:numFmt formatCode="General" sourceLinked="1"/>
        <c:majorTickMark val="out"/>
        <c:minorTickMark val="none"/>
        <c:tickLblPos val="nextTo"/>
        <c:crossAx val="471793600"/>
        <c:crosses val="autoZero"/>
        <c:auto val="1"/>
        <c:lblAlgn val="ctr"/>
        <c:lblOffset val="100"/>
        <c:tickLblSkip val="1"/>
        <c:noMultiLvlLbl val="1"/>
      </c:catAx>
      <c:valAx>
        <c:axId val="471793600"/>
        <c:scaling>
          <c:orientation val="minMax"/>
          <c:min val="-2"/>
        </c:scaling>
        <c:delete val="0"/>
        <c:axPos val="l"/>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5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crossAx val="471792944"/>
        <c:crosses val="autoZero"/>
        <c:crossBetween val="between"/>
        <c:majorUnit val="2"/>
      </c:valAx>
      <c:spPr>
        <a:noFill/>
        <a:ln>
          <a:noFill/>
        </a:ln>
        <a:effectLst/>
      </c:spPr>
    </c:plotArea>
    <c:legend>
      <c:legendPos val="t"/>
      <c:layout>
        <c:manualLayout>
          <c:xMode val="edge"/>
          <c:yMode val="edge"/>
          <c:x val="0.59757176207631157"/>
          <c:y val="4.5989888893527044E-2"/>
          <c:w val="0.34923932870724833"/>
          <c:h val="0.41663548326051719"/>
        </c:manualLayout>
      </c:layout>
      <c:overlay val="0"/>
      <c:spPr>
        <a:solidFill>
          <a:schemeClr val="bg1"/>
        </a:solid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Garamond" panose="02020404030301010803" pitchFamily="18"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Garamond" panose="02020404030301010803" pitchFamily="18" charset="0"/>
                <a:ea typeface="+mn-ea"/>
                <a:cs typeface="+mn-cs"/>
              </a:defRPr>
            </a:pPr>
            <a:r>
              <a:rPr lang="da-DK" sz="1600" b="0" i="0" u="none" strike="noStrike" baseline="0"/>
              <a:t>Figure 5a: %-deviation to arm's-length price across tax rates (baseline is 39% tax rate)</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Garamond" panose="02020404030301010803" pitchFamily="18" charset="0"/>
              <a:ea typeface="+mn-ea"/>
              <a:cs typeface="+mn-cs"/>
            </a:defRPr>
          </a:pPr>
          <a:endParaRPr lang="en-US"/>
        </a:p>
      </c:txPr>
    </c:title>
    <c:autoTitleDeleted val="0"/>
    <c:plotArea>
      <c:layout>
        <c:manualLayout>
          <c:layoutTarget val="inner"/>
          <c:xMode val="edge"/>
          <c:yMode val="edge"/>
          <c:x val="9.6854480728713707E-2"/>
          <c:y val="8.2147044156621468E-2"/>
          <c:w val="0.91440765569453497"/>
          <c:h val="0.78180559047741149"/>
        </c:manualLayout>
      </c:layout>
      <c:lineChart>
        <c:grouping val="standard"/>
        <c:varyColors val="0"/>
        <c:ser>
          <c:idx val="0"/>
          <c:order val="0"/>
          <c:tx>
            <c:v>All multinationals</c:v>
          </c:tx>
          <c:spPr>
            <a:ln w="28575" cap="rnd">
              <a:noFill/>
              <a:round/>
            </a:ln>
            <a:effectLst/>
          </c:spPr>
          <c:marker>
            <c:symbol val="circle"/>
            <c:size val="10"/>
            <c:spPr>
              <a:solidFill>
                <a:schemeClr val="tx1"/>
              </a:solidFill>
              <a:ln w="9525">
                <a:solidFill>
                  <a:schemeClr val="tx1"/>
                </a:solidFill>
              </a:ln>
              <a:effectLst/>
            </c:spPr>
          </c:marker>
          <c:errBars>
            <c:errDir val="y"/>
            <c:errBarType val="both"/>
            <c:errValType val="cust"/>
            <c:noEndCap val="0"/>
            <c:plus>
              <c:numRef>
                <c:f>'Data F8'!$G$3:$G$7</c:f>
                <c:numCache>
                  <c:formatCode>General</c:formatCode>
                  <c:ptCount val="5"/>
                  <c:pt idx="0">
                    <c:v>4.7360000000000006E-2</c:v>
                  </c:pt>
                  <c:pt idx="1">
                    <c:v>4.9919999999999999E-2</c:v>
                  </c:pt>
                  <c:pt idx="2">
                    <c:v>4.1120000000000004E-2</c:v>
                  </c:pt>
                  <c:pt idx="3">
                    <c:v>4.4160000000000005E-2</c:v>
                  </c:pt>
                </c:numCache>
              </c:numRef>
            </c:plus>
            <c:minus>
              <c:numRef>
                <c:f>'Data F8'!$G$3:$G$7</c:f>
                <c:numCache>
                  <c:formatCode>General</c:formatCode>
                  <c:ptCount val="5"/>
                  <c:pt idx="0">
                    <c:v>4.7360000000000006E-2</c:v>
                  </c:pt>
                  <c:pt idx="1">
                    <c:v>4.9919999999999999E-2</c:v>
                  </c:pt>
                  <c:pt idx="2">
                    <c:v>4.1120000000000004E-2</c:v>
                  </c:pt>
                  <c:pt idx="3">
                    <c:v>4.4160000000000005E-2</c:v>
                  </c:pt>
                </c:numCache>
              </c:numRef>
            </c:minus>
            <c:spPr>
              <a:noFill/>
              <a:ln w="9525" cap="flat" cmpd="sng" algn="ctr">
                <a:solidFill>
                  <a:schemeClr val="tx1">
                    <a:lumMod val="65000"/>
                    <a:lumOff val="35000"/>
                  </a:schemeClr>
                </a:solidFill>
                <a:round/>
              </a:ln>
              <a:effectLst/>
            </c:spPr>
          </c:errBars>
          <c:cat>
            <c:numRef>
              <c:f>'Data F8'!$D$3:$D$7</c:f>
              <c:numCache>
                <c:formatCode>0%</c:formatCode>
                <c:ptCount val="5"/>
                <c:pt idx="0">
                  <c:v>0.18</c:v>
                </c:pt>
                <c:pt idx="1">
                  <c:v>0.23</c:v>
                </c:pt>
                <c:pt idx="2">
                  <c:v>0.26</c:v>
                </c:pt>
                <c:pt idx="3">
                  <c:v>0.32</c:v>
                </c:pt>
                <c:pt idx="4">
                  <c:v>0.39</c:v>
                </c:pt>
              </c:numCache>
            </c:numRef>
          </c:cat>
          <c:val>
            <c:numRef>
              <c:f>'Data F8'!$E$3:$E$7</c:f>
              <c:numCache>
                <c:formatCode>0%</c:formatCode>
                <c:ptCount val="5"/>
                <c:pt idx="0">
                  <c:v>0.09</c:v>
                </c:pt>
                <c:pt idx="1">
                  <c:v>7.1199999999999999E-2</c:v>
                </c:pt>
                <c:pt idx="2">
                  <c:v>8.8999999999999999E-3</c:v>
                </c:pt>
                <c:pt idx="3">
                  <c:v>-0.02</c:v>
                </c:pt>
                <c:pt idx="4">
                  <c:v>0</c:v>
                </c:pt>
              </c:numCache>
            </c:numRef>
          </c:val>
          <c:smooth val="0"/>
          <c:extLst>
            <c:ext xmlns:c16="http://schemas.microsoft.com/office/drawing/2014/chart" uri="{C3380CC4-5D6E-409C-BE32-E72D297353CC}">
              <c16:uniqueId val="{00000000-17D2-49C9-B884-EAD378016DE1}"/>
            </c:ext>
          </c:extLst>
        </c:ser>
        <c:ser>
          <c:idx val="1"/>
          <c:order val="1"/>
          <c:tx>
            <c:v>SA parent</c:v>
          </c:tx>
          <c:spPr>
            <a:ln w="25400" cap="rnd">
              <a:noFill/>
              <a:round/>
            </a:ln>
            <a:effectLst/>
          </c:spPr>
          <c:marker>
            <c:symbol val="circle"/>
            <c:size val="10"/>
            <c:spPr>
              <a:solidFill>
                <a:schemeClr val="accent2"/>
              </a:solidFill>
              <a:ln w="9525">
                <a:solidFill>
                  <a:schemeClr val="accent2"/>
                </a:solidFill>
              </a:ln>
              <a:effectLst/>
            </c:spPr>
          </c:marker>
          <c:errBars>
            <c:errDir val="y"/>
            <c:errBarType val="both"/>
            <c:errValType val="cust"/>
            <c:noEndCap val="0"/>
            <c:plus>
              <c:numRef>
                <c:f>'Data F8'!$E$21:$E$24</c:f>
                <c:numCache>
                  <c:formatCode>General</c:formatCode>
                  <c:ptCount val="4"/>
                  <c:pt idx="0">
                    <c:v>9.8400000000000001E-2</c:v>
                  </c:pt>
                  <c:pt idx="1">
                    <c:v>8.9280000000000012E-2</c:v>
                  </c:pt>
                  <c:pt idx="2">
                    <c:v>8.5600000000000009E-2</c:v>
                  </c:pt>
                  <c:pt idx="3">
                    <c:v>0.1024</c:v>
                  </c:pt>
                </c:numCache>
              </c:numRef>
            </c:plus>
            <c:minus>
              <c:numRef>
                <c:f>'Data F8'!$E$21:$E$24</c:f>
                <c:numCache>
                  <c:formatCode>General</c:formatCode>
                  <c:ptCount val="4"/>
                  <c:pt idx="0">
                    <c:v>9.8400000000000001E-2</c:v>
                  </c:pt>
                  <c:pt idx="1">
                    <c:v>8.9280000000000012E-2</c:v>
                  </c:pt>
                  <c:pt idx="2">
                    <c:v>8.5600000000000009E-2</c:v>
                  </c:pt>
                  <c:pt idx="3">
                    <c:v>0.1024</c:v>
                  </c:pt>
                </c:numCache>
              </c:numRef>
            </c:minus>
            <c:spPr>
              <a:noFill/>
              <a:ln w="9525" cap="flat" cmpd="sng" algn="ctr">
                <a:solidFill>
                  <a:schemeClr val="tx1">
                    <a:lumMod val="65000"/>
                    <a:lumOff val="35000"/>
                  </a:schemeClr>
                </a:solidFill>
                <a:round/>
              </a:ln>
              <a:effectLst/>
            </c:spPr>
          </c:errBars>
          <c:val>
            <c:numRef>
              <c:f>'Data F8'!$D$21:$D$25</c:f>
              <c:numCache>
                <c:formatCode>0%</c:formatCode>
                <c:ptCount val="5"/>
                <c:pt idx="0">
                  <c:v>0.16300000000000001</c:v>
                </c:pt>
                <c:pt idx="1">
                  <c:v>0.221</c:v>
                </c:pt>
                <c:pt idx="2">
                  <c:v>0</c:v>
                </c:pt>
                <c:pt idx="3">
                  <c:v>0</c:v>
                </c:pt>
                <c:pt idx="4">
                  <c:v>0</c:v>
                </c:pt>
              </c:numCache>
            </c:numRef>
          </c:val>
          <c:smooth val="0"/>
          <c:extLst>
            <c:ext xmlns:c16="http://schemas.microsoft.com/office/drawing/2014/chart" uri="{C3380CC4-5D6E-409C-BE32-E72D297353CC}">
              <c16:uniqueId val="{00000001-17D2-49C9-B884-EAD378016DE1}"/>
            </c:ext>
          </c:extLst>
        </c:ser>
        <c:dLbls>
          <c:showLegendKey val="0"/>
          <c:showVal val="0"/>
          <c:showCatName val="0"/>
          <c:showSerName val="0"/>
          <c:showPercent val="0"/>
          <c:showBubbleSize val="0"/>
        </c:dLbls>
        <c:marker val="1"/>
        <c:smooth val="0"/>
        <c:axId val="636201168"/>
        <c:axId val="636194280"/>
      </c:lineChart>
      <c:catAx>
        <c:axId val="636201168"/>
        <c:scaling>
          <c:orientation val="minMax"/>
        </c:scaling>
        <c:delete val="0"/>
        <c:axPos val="b"/>
        <c:title>
          <c:tx>
            <c:rich>
              <a:bodyPr rot="0" spcFirstLastPara="1" vertOverflow="ellipsis" vert="horz" wrap="square" anchor="ctr" anchorCtr="1"/>
              <a:lstStyle/>
              <a:p>
                <a:pPr>
                  <a:defRPr sz="1800" b="0" i="0" u="none" strike="noStrike" kern="1200" baseline="0">
                    <a:solidFill>
                      <a:sysClr val="windowText" lastClr="000000"/>
                    </a:solidFill>
                    <a:latin typeface="Garamond" panose="02020404030301010803" pitchFamily="18" charset="0"/>
                    <a:ea typeface="+mn-ea"/>
                    <a:cs typeface="+mn-cs"/>
                  </a:defRPr>
                </a:pPr>
                <a:r>
                  <a:rPr lang="da-DK" sz="1800">
                    <a:solidFill>
                      <a:sysClr val="windowText" lastClr="000000"/>
                    </a:solidFill>
                    <a:latin typeface="Garamond" panose="02020404030301010803" pitchFamily="18" charset="0"/>
                  </a:rPr>
                  <a:t>Partner tax rate (South African</a:t>
                </a:r>
                <a:r>
                  <a:rPr lang="da-DK" sz="1800" baseline="0">
                    <a:solidFill>
                      <a:sysClr val="windowText" lastClr="000000"/>
                    </a:solidFill>
                    <a:latin typeface="Garamond" panose="02020404030301010803" pitchFamily="18" charset="0"/>
                  </a:rPr>
                  <a:t> rate =28%)</a:t>
                </a:r>
                <a:endParaRPr lang="da-DK" sz="1800">
                  <a:solidFill>
                    <a:sysClr val="windowText" lastClr="000000"/>
                  </a:solidFill>
                  <a:latin typeface="Garamond" panose="02020404030301010803" pitchFamily="18" charset="0"/>
                </a:endParaRPr>
              </a:p>
            </c:rich>
          </c:tx>
          <c:layout>
            <c:manualLayout>
              <c:xMode val="edge"/>
              <c:yMode val="edge"/>
              <c:x val="0.34426448206636168"/>
              <c:y val="0.94716272874456309"/>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Garamond" panose="02020404030301010803" pitchFamily="18" charset="0"/>
                  <a:ea typeface="+mn-ea"/>
                  <a:cs typeface="+mn-cs"/>
                </a:defRPr>
              </a:pPr>
              <a:endParaRPr lang="en-US"/>
            </a:p>
          </c:txPr>
        </c:title>
        <c:numFmt formatCode="0%" sourceLinked="1"/>
        <c:majorTickMark val="none"/>
        <c:minorTickMark val="none"/>
        <c:tickLblPos val="low"/>
        <c:spPr>
          <a:noFill/>
          <a:ln w="9525" cap="flat" cmpd="sng" algn="ctr">
            <a:solidFill>
              <a:schemeClr val="tx1"/>
            </a:solidFill>
            <a:round/>
          </a:ln>
          <a:effectLst/>
        </c:spPr>
        <c:txPr>
          <a:bodyPr rot="0" spcFirstLastPara="1" vertOverflow="ellipsis" wrap="square" anchor="ctr" anchorCtr="1"/>
          <a:lstStyle/>
          <a:p>
            <a:pPr>
              <a:defRPr sz="2000" b="0" i="0" u="none" strike="noStrike" kern="1200" baseline="0">
                <a:solidFill>
                  <a:schemeClr val="tx1"/>
                </a:solidFill>
                <a:latin typeface="Garamond" panose="02020404030301010803" pitchFamily="18" charset="0"/>
                <a:ea typeface="+mn-ea"/>
                <a:cs typeface="+mn-cs"/>
              </a:defRPr>
            </a:pPr>
            <a:endParaRPr lang="en-US"/>
          </a:p>
        </c:txPr>
        <c:crossAx val="636194280"/>
        <c:crossesAt val="0"/>
        <c:auto val="0"/>
        <c:lblAlgn val="ctr"/>
        <c:lblOffset val="100"/>
        <c:tickLblSkip val="1"/>
        <c:tickMarkSkip val="1"/>
        <c:noMultiLvlLbl val="0"/>
      </c:catAx>
      <c:valAx>
        <c:axId val="636194280"/>
        <c:scaling>
          <c:orientation val="minMax"/>
        </c:scaling>
        <c:delete val="0"/>
        <c:axPos val="l"/>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crossAx val="636201168"/>
        <c:crosses val="autoZero"/>
        <c:crossBetween val="between"/>
      </c:valAx>
      <c:spPr>
        <a:noFill/>
        <a:ln w="3175">
          <a:noFill/>
        </a:ln>
        <a:effectLst/>
      </c:spPr>
    </c:plotArea>
    <c:legend>
      <c:legendPos val="t"/>
      <c:layout>
        <c:manualLayout>
          <c:xMode val="edge"/>
          <c:yMode val="edge"/>
          <c:x val="0.66527141093104813"/>
          <c:y val="0.24506283085090189"/>
          <c:w val="0.25576397817072916"/>
          <c:h val="0.16551941725876301"/>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15"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85"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zoomScale="70"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zoomScale="55"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71"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sheetViews>
    <sheetView zoomScale="55"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500-000000000000}">
  <sheetPr/>
  <sheetViews>
    <sheetView zoomScale="55"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sheetViews>
    <sheetView zoomScale="7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47625</xdr:rowOff>
    </xdr:from>
    <xdr:to>
      <xdr:col>4</xdr:col>
      <xdr:colOff>498475</xdr:colOff>
      <xdr:row>15</xdr:row>
      <xdr:rowOff>103504</xdr:rowOff>
    </xdr:to>
    <xdr:pic>
      <xdr:nvPicPr>
        <xdr:cNvPr id="6" name="Picture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0050"/>
          <a:ext cx="2936875" cy="2160905"/>
        </a:xfrm>
        <a:prstGeom prst="rect">
          <a:avLst/>
        </a:prstGeom>
        <a:noFill/>
      </xdr:spPr>
    </xdr:pic>
    <xdr:clientData/>
  </xdr:twoCellAnchor>
  <xdr:twoCellAnchor editAs="oneCell">
    <xdr:from>
      <xdr:col>4</xdr:col>
      <xdr:colOff>523875</xdr:colOff>
      <xdr:row>2</xdr:row>
      <xdr:rowOff>47625</xdr:rowOff>
    </xdr:from>
    <xdr:to>
      <xdr:col>10</xdr:col>
      <xdr:colOff>48260</xdr:colOff>
      <xdr:row>15</xdr:row>
      <xdr:rowOff>101599</xdr:rowOff>
    </xdr:to>
    <xdr:pic>
      <xdr:nvPicPr>
        <xdr:cNvPr id="7" name="Picture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2275" y="400050"/>
          <a:ext cx="2934335" cy="2159000"/>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8678333" cy="6292273"/>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82182" cy="6303818"/>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82182" cy="6303818"/>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72286" cy="6277429"/>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1150621</xdr:colOff>
      <xdr:row>1</xdr:row>
      <xdr:rowOff>190501</xdr:rowOff>
    </xdr:from>
    <xdr:to>
      <xdr:col>3</xdr:col>
      <xdr:colOff>30481</xdr:colOff>
      <xdr:row>8</xdr:row>
      <xdr:rowOff>1234441</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0621" y="403861"/>
          <a:ext cx="4061460" cy="253746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547627</xdr:colOff>
      <xdr:row>1</xdr:row>
      <xdr:rowOff>107675</xdr:rowOff>
    </xdr:from>
    <xdr:to>
      <xdr:col>8</xdr:col>
      <xdr:colOff>452239</xdr:colOff>
      <xdr:row>23</xdr:row>
      <xdr:rowOff>9250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27" y="309381"/>
          <a:ext cx="4745553" cy="3397810"/>
        </a:xfrm>
        <a:prstGeom prst="rect">
          <a:avLst/>
        </a:prstGeom>
        <a:noFill/>
        <a:ln>
          <a:noFill/>
        </a:ln>
        <a:effectLst/>
      </xdr:spPr>
    </xdr:pic>
    <xdr:clientData/>
  </xdr:twoCellAnchor>
</xdr:wsDr>
</file>

<file path=xl/drawings/drawing4.xml><?xml version="1.0" encoding="utf-8"?>
<xdr:wsDr xmlns:xdr="http://schemas.openxmlformats.org/drawingml/2006/spreadsheetDrawing" xmlns:a="http://schemas.openxmlformats.org/drawingml/2006/main">
  <xdr:absoluteAnchor>
    <xdr:pos x="0" y="0"/>
    <xdr:ext cx="8669130" cy="6272696"/>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80824" cy="630517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2286" cy="627742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16</xdr:col>
      <xdr:colOff>114300</xdr:colOff>
      <xdr:row>3</xdr:row>
      <xdr:rowOff>0</xdr:rowOff>
    </xdr:from>
    <xdr:to>
      <xdr:col>23</xdr:col>
      <xdr:colOff>419100</xdr:colOff>
      <xdr:row>16</xdr:row>
      <xdr:rowOff>140970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absoluteAnchor>
    <xdr:pos x="0" y="0"/>
    <xdr:ext cx="8682182" cy="6303818"/>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0.28185</cdr:x>
      <cdr:y>0.74047</cdr:y>
    </cdr:from>
    <cdr:to>
      <cdr:x>0.77169</cdr:x>
      <cdr:y>0.83953</cdr:y>
    </cdr:to>
    <cdr:sp macro="" textlink="">
      <cdr:nvSpPr>
        <cdr:cNvPr id="2" name="TextBox 1"/>
        <cdr:cNvSpPr txBox="1"/>
      </cdr:nvSpPr>
      <cdr:spPr>
        <a:xfrm xmlns:a="http://schemas.openxmlformats.org/drawingml/2006/main">
          <a:off x="2590801" y="4142509"/>
          <a:ext cx="4502728" cy="5541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2000">
              <a:latin typeface="Garamond" panose="02020404030301010803" pitchFamily="18" charset="0"/>
            </a:rPr>
            <a:t>Tax differential</a:t>
          </a:r>
          <a:r>
            <a:rPr lang="da-DK" sz="2000" baseline="0">
              <a:latin typeface="Garamond" panose="02020404030301010803" pitchFamily="18" charset="0"/>
            </a:rPr>
            <a:t> = Partner tax rate - SA tax</a:t>
          </a:r>
          <a:endParaRPr lang="da-DK" sz="2000">
            <a:latin typeface="Garamond" panose="02020404030301010803" pitchFamily="18"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zoomScaleNormal="100" workbookViewId="0">
      <selection activeCell="F33" sqref="F33"/>
    </sheetView>
  </sheetViews>
  <sheetFormatPr baseColWidth="10" defaultColWidth="9.19921875" defaultRowHeight="15"/>
  <cols>
    <col min="1" max="1" width="9.19921875" style="11"/>
    <col min="2" max="2" width="9.19921875" style="12"/>
    <col min="3" max="16384" width="9.19921875" style="11"/>
  </cols>
  <sheetData>
    <row r="1" spans="1:14" ht="16">
      <c r="A1" s="203" t="s">
        <v>1254</v>
      </c>
    </row>
    <row r="2" spans="1:14" ht="16">
      <c r="A2" s="203"/>
    </row>
    <row r="3" spans="1:14" ht="21">
      <c r="B3" s="25" t="s">
        <v>839</v>
      </c>
    </row>
    <row r="5" spans="1:14">
      <c r="B5" s="24" t="s">
        <v>816</v>
      </c>
    </row>
    <row r="6" spans="1:14" ht="19.5" customHeight="1">
      <c r="B6" s="18" t="s">
        <v>102</v>
      </c>
      <c r="C6" s="23"/>
      <c r="D6" s="23"/>
      <c r="E6" s="23"/>
    </row>
    <row r="7" spans="1:14" ht="19.5" customHeight="1">
      <c r="B7" s="14" t="s">
        <v>103</v>
      </c>
      <c r="C7" s="13"/>
      <c r="D7" s="13"/>
      <c r="E7" s="13"/>
      <c r="F7" s="13"/>
      <c r="G7" s="13"/>
      <c r="H7" s="13"/>
      <c r="I7" s="13"/>
      <c r="J7" s="13"/>
      <c r="K7" s="13"/>
      <c r="L7" s="13"/>
      <c r="M7" s="13"/>
    </row>
    <row r="8" spans="1:14" ht="19.5" customHeight="1">
      <c r="B8" s="14" t="s">
        <v>215</v>
      </c>
      <c r="C8" s="14"/>
      <c r="D8" s="14"/>
      <c r="E8" s="14"/>
      <c r="F8" s="14"/>
      <c r="G8" s="14"/>
      <c r="H8" s="14"/>
      <c r="I8" s="14"/>
      <c r="J8" s="14"/>
      <c r="K8" s="14"/>
    </row>
    <row r="9" spans="1:14" ht="19.5" customHeight="1">
      <c r="B9" s="14" t="s">
        <v>1246</v>
      </c>
      <c r="C9" s="14"/>
      <c r="D9" s="14"/>
      <c r="E9" s="14"/>
    </row>
    <row r="10" spans="1:14" ht="19.5" customHeight="1">
      <c r="B10" s="14" t="s">
        <v>1247</v>
      </c>
      <c r="C10" s="13"/>
      <c r="D10" s="13"/>
      <c r="E10" s="13"/>
      <c r="F10" s="13"/>
      <c r="G10" s="13"/>
      <c r="H10" s="13"/>
      <c r="I10" s="13"/>
      <c r="J10" s="13"/>
      <c r="K10" s="13"/>
    </row>
    <row r="11" spans="1:14" ht="19.5" customHeight="1">
      <c r="B11" s="14" t="s">
        <v>214</v>
      </c>
      <c r="C11" s="22"/>
      <c r="D11" s="22"/>
      <c r="E11" s="22"/>
      <c r="F11" s="22"/>
      <c r="G11" s="22"/>
      <c r="H11" s="22"/>
      <c r="I11" s="22"/>
      <c r="J11" s="22"/>
      <c r="K11" s="22"/>
      <c r="L11" s="22"/>
      <c r="M11" s="22"/>
      <c r="N11" s="22"/>
    </row>
    <row r="12" spans="1:14" ht="19.5" customHeight="1">
      <c r="B12" s="21" t="s">
        <v>1248</v>
      </c>
      <c r="C12" s="20"/>
      <c r="D12" s="20"/>
      <c r="E12" s="20"/>
      <c r="F12" s="20"/>
      <c r="G12" s="20"/>
      <c r="H12" s="20"/>
      <c r="I12" s="20"/>
      <c r="J12" s="20"/>
      <c r="K12" s="20"/>
      <c r="L12" s="20"/>
      <c r="M12" s="20"/>
      <c r="N12" s="20"/>
    </row>
    <row r="13" spans="1:14" ht="19.5" customHeight="1">
      <c r="B13" s="21" t="s">
        <v>1249</v>
      </c>
      <c r="C13" s="20"/>
      <c r="D13" s="20"/>
      <c r="E13" s="20"/>
      <c r="F13" s="20"/>
      <c r="G13" s="20"/>
      <c r="H13" s="20"/>
      <c r="I13" s="20"/>
      <c r="J13" s="20"/>
      <c r="K13" s="20"/>
      <c r="L13" s="20"/>
      <c r="M13" s="20"/>
      <c r="N13" s="20"/>
    </row>
    <row r="14" spans="1:14" ht="19.5" customHeight="1">
      <c r="B14" s="14" t="s">
        <v>98</v>
      </c>
      <c r="C14" s="13"/>
      <c r="D14" s="13"/>
      <c r="E14" s="13"/>
      <c r="F14" s="13"/>
      <c r="G14" s="13"/>
    </row>
    <row r="15" spans="1:14" ht="19.5" customHeight="1">
      <c r="B15" s="14" t="s">
        <v>99</v>
      </c>
      <c r="C15" s="13"/>
      <c r="D15" s="13"/>
      <c r="E15" s="13"/>
    </row>
    <row r="16" spans="1:14" ht="19.5" customHeight="1">
      <c r="B16" s="14" t="s">
        <v>1250</v>
      </c>
      <c r="C16" s="13"/>
      <c r="D16" s="13"/>
      <c r="E16" s="13"/>
    </row>
    <row r="17" spans="2:14" ht="19.5" customHeight="1">
      <c r="B17" s="14" t="s">
        <v>1251</v>
      </c>
      <c r="C17" s="13"/>
      <c r="D17" s="13"/>
      <c r="E17" s="13"/>
    </row>
    <row r="18" spans="2:14" ht="19.5" customHeight="1">
      <c r="B18" s="14" t="s">
        <v>1252</v>
      </c>
      <c r="C18" s="13"/>
      <c r="D18" s="13"/>
      <c r="E18" s="13"/>
    </row>
    <row r="19" spans="2:14" ht="19.5" customHeight="1">
      <c r="B19" s="14" t="s">
        <v>225</v>
      </c>
      <c r="C19" s="14"/>
      <c r="D19" s="14"/>
      <c r="E19" s="14"/>
    </row>
    <row r="20" spans="2:14" ht="19.5" customHeight="1">
      <c r="B20" s="14" t="s">
        <v>317</v>
      </c>
      <c r="C20" s="19"/>
      <c r="D20" s="19"/>
      <c r="E20" s="19"/>
      <c r="F20" s="19"/>
      <c r="G20" s="19"/>
    </row>
    <row r="21" spans="2:14" ht="19.5" customHeight="1">
      <c r="B21" s="18" t="s">
        <v>315</v>
      </c>
      <c r="C21" s="17"/>
      <c r="D21" s="17"/>
      <c r="E21" s="17"/>
      <c r="F21" s="17"/>
      <c r="G21" s="17"/>
      <c r="H21" s="17"/>
      <c r="I21" s="17"/>
      <c r="J21" s="17"/>
      <c r="K21" s="17"/>
    </row>
    <row r="22" spans="2:14" ht="19.5" customHeight="1">
      <c r="B22" s="12" t="s">
        <v>838</v>
      </c>
    </row>
    <row r="23" spans="2:14" ht="19.5" customHeight="1">
      <c r="B23" s="12" t="s">
        <v>837</v>
      </c>
    </row>
    <row r="24" spans="2:14" ht="19.5" customHeight="1"/>
    <row r="25" spans="2:14" ht="19.5" customHeight="1">
      <c r="B25" s="16" t="s">
        <v>836</v>
      </c>
    </row>
    <row r="26" spans="2:14" ht="19.5" customHeight="1">
      <c r="B26" s="15" t="s">
        <v>782</v>
      </c>
    </row>
    <row r="27" spans="2:14" ht="19.5" customHeight="1">
      <c r="B27" s="15" t="s">
        <v>1253</v>
      </c>
    </row>
    <row r="28" spans="2:14" ht="19.5" customHeight="1">
      <c r="B28" s="15" t="s">
        <v>887</v>
      </c>
    </row>
    <row r="29" spans="2:14" ht="19.5" customHeight="1">
      <c r="B29" s="15" t="s">
        <v>1237</v>
      </c>
    </row>
    <row r="30" spans="2:14" ht="19.5" customHeight="1">
      <c r="B30" s="14" t="s">
        <v>319</v>
      </c>
      <c r="C30" s="13"/>
      <c r="D30" s="13"/>
      <c r="E30" s="13"/>
      <c r="F30" s="13"/>
      <c r="G30" s="13"/>
      <c r="H30" s="13"/>
      <c r="I30" s="15"/>
      <c r="J30" s="13"/>
      <c r="K30" s="13"/>
      <c r="L30" s="13"/>
      <c r="M30" s="13"/>
      <c r="N30" s="13"/>
    </row>
    <row r="31" spans="2:14" ht="19.5" customHeight="1">
      <c r="B31" s="14" t="s">
        <v>515</v>
      </c>
      <c r="C31" s="13"/>
      <c r="D31" s="13"/>
      <c r="E31" s="13"/>
      <c r="F31" s="13"/>
      <c r="G31" s="13"/>
      <c r="H31" s="13"/>
      <c r="I31" s="13"/>
      <c r="J31" s="13"/>
      <c r="K31" s="13"/>
      <c r="L31" s="13"/>
      <c r="M31" s="13"/>
      <c r="N31" s="13"/>
    </row>
    <row r="32" spans="2:14" ht="19.5" customHeight="1">
      <c r="B32" s="14" t="s">
        <v>657</v>
      </c>
      <c r="C32" s="13"/>
      <c r="D32" s="13"/>
      <c r="E32" s="13"/>
      <c r="F32" s="13"/>
      <c r="G32" s="13"/>
      <c r="H32" s="13"/>
      <c r="I32" s="13"/>
      <c r="J32" s="13"/>
      <c r="K32" s="13"/>
      <c r="L32" s="13"/>
      <c r="M32" s="13"/>
      <c r="N32" s="13"/>
    </row>
    <row r="33" spans="2:14" ht="19.5" customHeight="1">
      <c r="B33" s="14" t="s">
        <v>718</v>
      </c>
      <c r="C33" s="13"/>
      <c r="D33" s="13"/>
      <c r="E33" s="13"/>
      <c r="F33" s="13"/>
      <c r="G33" s="13"/>
      <c r="H33" s="13"/>
      <c r="I33" s="13"/>
      <c r="J33" s="13"/>
      <c r="K33" s="13"/>
      <c r="L33" s="13"/>
      <c r="M33" s="13"/>
      <c r="N33" s="1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Q31"/>
  <sheetViews>
    <sheetView workbookViewId="0">
      <selection activeCell="G18" sqref="G18"/>
    </sheetView>
  </sheetViews>
  <sheetFormatPr baseColWidth="10" defaultColWidth="8.796875" defaultRowHeight="14"/>
  <cols>
    <col min="1" max="1" width="8.796875" style="155"/>
    <col min="2" max="2" width="14.59765625" style="155" bestFit="1" customWidth="1"/>
    <col min="3" max="3" width="20.59765625" style="155" bestFit="1" customWidth="1"/>
    <col min="4" max="4" width="9.3984375" style="155" bestFit="1" customWidth="1"/>
    <col min="5" max="5" width="14.59765625" style="155" bestFit="1" customWidth="1"/>
    <col min="6" max="7" width="16.59765625" style="155" bestFit="1" customWidth="1"/>
    <col min="8" max="8" width="4.3984375" style="155" bestFit="1" customWidth="1"/>
    <col min="9" max="9" width="6.19921875" style="155" bestFit="1" customWidth="1"/>
    <col min="10" max="10" width="14.59765625" style="155" bestFit="1" customWidth="1"/>
    <col min="11" max="13" width="6.19921875" style="155" bestFit="1" customWidth="1"/>
    <col min="14" max="16384" width="8.796875" style="155"/>
  </cols>
  <sheetData>
    <row r="1" spans="2:13">
      <c r="B1" s="159" t="s">
        <v>1243</v>
      </c>
    </row>
    <row r="2" spans="2:13">
      <c r="B2" s="160" t="s">
        <v>1239</v>
      </c>
      <c r="C2" s="160" t="s">
        <v>1238</v>
      </c>
      <c r="D2" s="160"/>
      <c r="E2" s="160" t="s">
        <v>1240</v>
      </c>
      <c r="F2" s="160" t="s">
        <v>1241</v>
      </c>
      <c r="G2" s="160" t="s">
        <v>1242</v>
      </c>
    </row>
    <row r="3" spans="2:13">
      <c r="B3" s="162" t="s">
        <v>903</v>
      </c>
      <c r="C3" s="163">
        <v>0.18</v>
      </c>
      <c r="D3" s="163">
        <v>0.18</v>
      </c>
      <c r="E3" s="164">
        <v>0.09</v>
      </c>
      <c r="F3" s="161">
        <v>-2.9600000000000001E-2</v>
      </c>
      <c r="G3" s="161">
        <f>+F3*-1.6</f>
        <v>4.7360000000000006E-2</v>
      </c>
    </row>
    <row r="4" spans="2:13">
      <c r="B4" s="162" t="s">
        <v>904</v>
      </c>
      <c r="C4" s="163">
        <v>0.23</v>
      </c>
      <c r="D4" s="163">
        <v>0.23</v>
      </c>
      <c r="E4" s="164">
        <v>7.1199999999999999E-2</v>
      </c>
      <c r="F4" s="161">
        <v>-3.1199999999999999E-2</v>
      </c>
      <c r="G4" s="161">
        <f>+F4*-1.6</f>
        <v>4.9919999999999999E-2</v>
      </c>
    </row>
    <row r="5" spans="2:13">
      <c r="B5" s="162" t="s">
        <v>906</v>
      </c>
      <c r="C5" s="163">
        <v>0.26</v>
      </c>
      <c r="D5" s="163">
        <v>0.26</v>
      </c>
      <c r="E5" s="164">
        <v>8.8999999999999999E-3</v>
      </c>
      <c r="F5" s="161">
        <v>-2.5700000000000001E-2</v>
      </c>
      <c r="G5" s="161">
        <f>+F5*-1.6</f>
        <v>4.1120000000000004E-2</v>
      </c>
    </row>
    <row r="6" spans="2:13">
      <c r="B6" s="162" t="s">
        <v>907</v>
      </c>
      <c r="C6" s="163">
        <v>0.32</v>
      </c>
      <c r="D6" s="163">
        <v>0.32</v>
      </c>
      <c r="E6" s="164">
        <v>-0.02</v>
      </c>
      <c r="F6" s="161">
        <v>-2.76E-2</v>
      </c>
      <c r="G6" s="161">
        <f>+F6*-1.6</f>
        <v>4.4160000000000005E-2</v>
      </c>
    </row>
    <row r="7" spans="2:13">
      <c r="B7" s="163" t="s">
        <v>905</v>
      </c>
      <c r="C7" s="163">
        <v>0.39</v>
      </c>
      <c r="D7" s="163">
        <v>0.39</v>
      </c>
      <c r="E7" s="164">
        <v>0</v>
      </c>
      <c r="F7" s="161"/>
      <c r="G7" s="161"/>
    </row>
    <row r="10" spans="2:13">
      <c r="B10" s="159" t="s">
        <v>1244</v>
      </c>
      <c r="D10" s="178" t="s">
        <v>1240</v>
      </c>
      <c r="E10" s="178"/>
      <c r="F10" s="178"/>
      <c r="G10" s="178"/>
      <c r="H10" s="178"/>
      <c r="I10" s="178" t="s">
        <v>1241</v>
      </c>
      <c r="J10" s="178"/>
      <c r="K10" s="178"/>
      <c r="L10" s="178"/>
      <c r="M10" s="178"/>
    </row>
    <row r="11" spans="2:13">
      <c r="B11" s="160" t="s">
        <v>1239</v>
      </c>
      <c r="C11" s="160" t="s">
        <v>1238</v>
      </c>
      <c r="D11" s="160">
        <v>2011</v>
      </c>
      <c r="E11" s="160" t="s">
        <v>908</v>
      </c>
      <c r="F11" s="160">
        <v>2013</v>
      </c>
      <c r="G11" s="160">
        <v>2014</v>
      </c>
      <c r="H11" s="160">
        <v>2015</v>
      </c>
      <c r="I11" s="160">
        <v>2011</v>
      </c>
      <c r="J11" s="160" t="s">
        <v>908</v>
      </c>
      <c r="K11" s="160">
        <v>2013</v>
      </c>
      <c r="L11" s="160">
        <v>2014</v>
      </c>
      <c r="M11" s="160">
        <v>2015</v>
      </c>
    </row>
    <row r="12" spans="2:13">
      <c r="B12" s="162" t="s">
        <v>903</v>
      </c>
      <c r="C12" s="163">
        <v>0.18</v>
      </c>
      <c r="D12" s="163">
        <v>0.14899999999999999</v>
      </c>
      <c r="E12" s="164">
        <v>6.5500000000000003E-2</v>
      </c>
      <c r="F12" s="161">
        <v>7.7200000000000005E-2</v>
      </c>
      <c r="G12" s="161">
        <v>5.57E-2</v>
      </c>
      <c r="H12" s="162">
        <v>0.14699999999999999</v>
      </c>
      <c r="I12" s="163">
        <v>5.8599999999999999E-2</v>
      </c>
      <c r="J12" s="163">
        <v>6.7500000000000004E-2</v>
      </c>
      <c r="K12" s="164">
        <v>8.0299999999999996E-2</v>
      </c>
      <c r="L12" s="161">
        <v>5.4699999999999999E-2</v>
      </c>
      <c r="M12" s="161">
        <v>4.6899999999999997E-2</v>
      </c>
    </row>
    <row r="13" spans="2:13">
      <c r="B13" s="162" t="s">
        <v>904</v>
      </c>
      <c r="C13" s="163">
        <v>0.23</v>
      </c>
      <c r="D13" s="163">
        <v>0.14599999999999999</v>
      </c>
      <c r="E13" s="164">
        <v>4.53E-2</v>
      </c>
      <c r="F13" s="161">
        <v>2.7300000000000001E-2</v>
      </c>
      <c r="G13" s="161">
        <v>5.6899999999999999E-2</v>
      </c>
      <c r="H13" s="162">
        <v>0.19600000000000001</v>
      </c>
      <c r="I13" s="163">
        <v>7.6999999999999999E-2</v>
      </c>
      <c r="J13" s="163">
        <v>5.21E-2</v>
      </c>
      <c r="K13" s="164">
        <v>7.1099999999999997E-2</v>
      </c>
      <c r="L13" s="161">
        <v>5.6300000000000003E-2</v>
      </c>
      <c r="M13" s="161">
        <v>5.8599999999999999E-2</v>
      </c>
    </row>
    <row r="14" spans="2:13">
      <c r="B14" s="162" t="s">
        <v>906</v>
      </c>
      <c r="C14" s="163">
        <v>0.26</v>
      </c>
      <c r="D14" s="163">
        <v>4.3900000000000002E-2</v>
      </c>
      <c r="E14" s="164">
        <v>-4.79E-3</v>
      </c>
      <c r="F14" s="161">
        <v>-6.2199999999999998E-2</v>
      </c>
      <c r="G14" s="161">
        <v>-2.35E-2</v>
      </c>
      <c r="H14" s="162">
        <v>0.128</v>
      </c>
      <c r="I14" s="163">
        <v>4.0300000000000002E-2</v>
      </c>
      <c r="J14" s="163">
        <v>5.6500000000000002E-2</v>
      </c>
      <c r="K14" s="164">
        <v>6.2300000000000001E-2</v>
      </c>
      <c r="L14" s="161">
        <v>3.4799999999999998E-2</v>
      </c>
      <c r="M14" s="161">
        <v>2.6700000000000002E-2</v>
      </c>
    </row>
    <row r="15" spans="2:13">
      <c r="B15" s="162" t="s">
        <v>907</v>
      </c>
      <c r="C15" s="163">
        <v>0.32</v>
      </c>
      <c r="D15" s="163">
        <v>2.58E-2</v>
      </c>
      <c r="E15" s="164">
        <v>-4.99E-2</v>
      </c>
      <c r="F15" s="161">
        <v>-3.8399999999999997E-2</v>
      </c>
      <c r="G15" s="161">
        <v>-4.3400000000000001E-2</v>
      </c>
      <c r="H15" s="162">
        <v>4.1399999999999999E-2</v>
      </c>
      <c r="I15" s="163">
        <v>6.2100000000000002E-2</v>
      </c>
      <c r="J15" s="163">
        <v>6.59E-2</v>
      </c>
      <c r="K15" s="164">
        <v>6.7900000000000002E-2</v>
      </c>
      <c r="L15" s="161">
        <v>4.9200000000000001E-2</v>
      </c>
      <c r="M15" s="161">
        <v>3.4599999999999999E-2</v>
      </c>
    </row>
    <row r="16" spans="2:13">
      <c r="B16" s="163" t="s">
        <v>905</v>
      </c>
      <c r="C16" s="163">
        <v>0.39</v>
      </c>
      <c r="D16" s="163">
        <v>0</v>
      </c>
      <c r="E16" s="164">
        <v>0</v>
      </c>
      <c r="F16" s="161">
        <v>0</v>
      </c>
      <c r="G16" s="161">
        <v>0</v>
      </c>
      <c r="H16" s="163">
        <v>0</v>
      </c>
      <c r="I16" s="163"/>
      <c r="J16" s="163"/>
      <c r="K16" s="164"/>
      <c r="L16" s="161"/>
      <c r="M16" s="161"/>
    </row>
    <row r="17" spans="2:17">
      <c r="B17" s="156"/>
      <c r="C17" s="156"/>
      <c r="D17" s="158"/>
      <c r="E17" s="158"/>
      <c r="F17" s="158"/>
      <c r="G17" s="158"/>
      <c r="H17" s="158"/>
    </row>
    <row r="19" spans="2:17">
      <c r="B19" s="159" t="s">
        <v>1245</v>
      </c>
    </row>
    <row r="20" spans="2:17">
      <c r="B20" s="160" t="s">
        <v>1239</v>
      </c>
      <c r="C20" s="160" t="s">
        <v>1238</v>
      </c>
      <c r="D20" s="160" t="s">
        <v>1240</v>
      </c>
      <c r="E20" s="160" t="s">
        <v>1241</v>
      </c>
      <c r="F20" s="160" t="s">
        <v>1242</v>
      </c>
      <c r="P20" s="155">
        <f>+E3*100</f>
        <v>9</v>
      </c>
      <c r="Q20" s="155">
        <f>0.086*100</f>
        <v>8.6</v>
      </c>
    </row>
    <row r="21" spans="2:17">
      <c r="B21" s="162" t="s">
        <v>903</v>
      </c>
      <c r="C21" s="163">
        <v>0.18</v>
      </c>
      <c r="D21" s="163">
        <v>0.16300000000000001</v>
      </c>
      <c r="E21" s="164">
        <v>9.8400000000000001E-2</v>
      </c>
      <c r="F21" s="161">
        <f>+E21*1.6</f>
        <v>0.15744000000000002</v>
      </c>
      <c r="P21" s="155">
        <f>+E4*86</f>
        <v>6.1231999999999998</v>
      </c>
      <c r="Q21" s="155">
        <f>0.086*86</f>
        <v>7.395999999999999</v>
      </c>
    </row>
    <row r="22" spans="2:17">
      <c r="B22" s="162" t="s">
        <v>904</v>
      </c>
      <c r="C22" s="163">
        <v>0.23</v>
      </c>
      <c r="D22" s="163">
        <v>0.221</v>
      </c>
      <c r="E22" s="164">
        <v>8.9280000000000012E-2</v>
      </c>
      <c r="F22" s="161">
        <f t="shared" ref="F22:F25" si="0">+E22*1.6</f>
        <v>0.14284800000000003</v>
      </c>
      <c r="P22" s="155">
        <f>+E5*206</f>
        <v>1.8333999999999999</v>
      </c>
      <c r="Q22" s="155">
        <f>0.086*206</f>
        <v>17.715999999999998</v>
      </c>
    </row>
    <row r="23" spans="2:17">
      <c r="B23" s="162" t="s">
        <v>906</v>
      </c>
      <c r="C23" s="163">
        <v>0.26</v>
      </c>
      <c r="D23" s="163" t="s">
        <v>1216</v>
      </c>
      <c r="E23" s="164">
        <v>8.5600000000000009E-2</v>
      </c>
      <c r="F23" s="161">
        <f t="shared" si="0"/>
        <v>0.13696000000000003</v>
      </c>
    </row>
    <row r="24" spans="2:17">
      <c r="B24" s="162" t="s">
        <v>907</v>
      </c>
      <c r="C24" s="163">
        <v>0.32</v>
      </c>
      <c r="D24" s="163" t="s">
        <v>1217</v>
      </c>
      <c r="E24" s="164">
        <v>0.1024</v>
      </c>
      <c r="F24" s="161">
        <f t="shared" si="0"/>
        <v>0.16384000000000001</v>
      </c>
    </row>
    <row r="25" spans="2:17">
      <c r="B25" s="163" t="s">
        <v>905</v>
      </c>
      <c r="C25" s="163">
        <v>0.39</v>
      </c>
      <c r="D25" s="163">
        <v>0</v>
      </c>
      <c r="E25" s="164">
        <v>0</v>
      </c>
      <c r="F25" s="161">
        <f t="shared" si="0"/>
        <v>0</v>
      </c>
    </row>
    <row r="26" spans="2:17">
      <c r="D26" s="157"/>
      <c r="E26" s="157"/>
      <c r="F26" s="157"/>
      <c r="G26" s="157"/>
      <c r="H26" s="157"/>
      <c r="I26" s="157"/>
      <c r="J26" s="157"/>
      <c r="K26" s="157"/>
      <c r="L26" s="157"/>
      <c r="M26" s="157"/>
    </row>
    <row r="27" spans="2:17">
      <c r="D27" s="157"/>
      <c r="E27" s="157"/>
      <c r="F27" s="157"/>
      <c r="G27" s="157"/>
      <c r="H27" s="157"/>
      <c r="I27" s="157"/>
      <c r="J27" s="157"/>
      <c r="K27" s="157"/>
      <c r="L27" s="157"/>
      <c r="M27" s="157"/>
    </row>
    <row r="28" spans="2:17">
      <c r="D28" s="157"/>
      <c r="E28" s="157"/>
      <c r="F28" s="157"/>
      <c r="G28" s="157"/>
      <c r="H28" s="157"/>
      <c r="I28" s="157"/>
      <c r="J28" s="157"/>
      <c r="K28" s="157"/>
      <c r="L28" s="157"/>
      <c r="M28" s="157"/>
    </row>
    <row r="29" spans="2:17">
      <c r="D29" s="157"/>
      <c r="E29" s="157"/>
      <c r="F29" s="157"/>
      <c r="G29" s="157"/>
      <c r="H29" s="157"/>
      <c r="I29" s="157"/>
      <c r="J29" s="157"/>
      <c r="K29" s="157"/>
      <c r="L29" s="157"/>
      <c r="M29" s="157"/>
    </row>
    <row r="30" spans="2:17">
      <c r="D30" s="157"/>
      <c r="E30" s="157"/>
      <c r="F30" s="157"/>
      <c r="G30" s="157"/>
      <c r="H30" s="157"/>
    </row>
    <row r="31" spans="2:17">
      <c r="D31" s="157"/>
      <c r="E31" s="157"/>
      <c r="F31" s="157"/>
      <c r="G31" s="157"/>
      <c r="H31" s="157"/>
    </row>
  </sheetData>
  <mergeCells count="2">
    <mergeCell ref="D10:H10"/>
    <mergeCell ref="I10:M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L23"/>
  <sheetViews>
    <sheetView zoomScaleNormal="100" workbookViewId="0">
      <selection activeCell="H19" sqref="A1:XFD1048576"/>
    </sheetView>
  </sheetViews>
  <sheetFormatPr baseColWidth="10" defaultColWidth="9" defaultRowHeight="14"/>
  <cols>
    <col min="1" max="1" width="26.19921875" style="6" customWidth="1"/>
    <col min="2" max="8" width="8.796875" style="6" customWidth="1"/>
    <col min="9" max="16384" width="9" style="6"/>
  </cols>
  <sheetData>
    <row r="1" spans="1:12" ht="15" thickBot="1">
      <c r="A1" s="212" t="s">
        <v>98</v>
      </c>
      <c r="B1" s="212"/>
      <c r="C1" s="212"/>
      <c r="D1" s="212"/>
      <c r="E1" s="212"/>
      <c r="F1" s="212"/>
      <c r="G1" s="212"/>
      <c r="H1" s="212"/>
    </row>
    <row r="2" spans="1:12" ht="15" thickTop="1">
      <c r="A2" s="262" t="s">
        <v>24</v>
      </c>
      <c r="B2" s="262"/>
      <c r="C2" s="262"/>
      <c r="D2" s="262"/>
      <c r="E2" s="262"/>
      <c r="F2" s="262"/>
      <c r="G2" s="262"/>
      <c r="H2" s="262"/>
    </row>
    <row r="3" spans="1:12">
      <c r="A3" s="141"/>
      <c r="B3" s="142" t="s">
        <v>1</v>
      </c>
      <c r="C3" s="142" t="s">
        <v>2</v>
      </c>
      <c r="D3" s="142" t="s">
        <v>3</v>
      </c>
      <c r="E3" s="142" t="s">
        <v>4</v>
      </c>
      <c r="F3" s="142" t="s">
        <v>5</v>
      </c>
      <c r="G3" s="142" t="s">
        <v>6</v>
      </c>
      <c r="H3" s="142" t="s">
        <v>7</v>
      </c>
    </row>
    <row r="4" spans="1:12" ht="13.25" customHeight="1">
      <c r="A4" s="140"/>
      <c r="B4" s="139"/>
      <c r="C4" s="139"/>
      <c r="D4" s="139"/>
      <c r="E4" s="138"/>
      <c r="F4" s="138"/>
      <c r="G4" s="138"/>
      <c r="H4" s="138"/>
    </row>
    <row r="5" spans="1:12" ht="16">
      <c r="A5" s="263" t="s">
        <v>1256</v>
      </c>
      <c r="B5" s="264" t="s">
        <v>190</v>
      </c>
      <c r="C5" s="265" t="s">
        <v>1229</v>
      </c>
      <c r="D5" s="265" t="s">
        <v>1230</v>
      </c>
      <c r="E5" s="264">
        <v>0.317</v>
      </c>
      <c r="F5" s="264" t="s">
        <v>1231</v>
      </c>
      <c r="G5" s="264" t="s">
        <v>1232</v>
      </c>
      <c r="H5" s="264" t="s">
        <v>1233</v>
      </c>
    </row>
    <row r="6" spans="1:12">
      <c r="A6" s="266" t="s">
        <v>0</v>
      </c>
      <c r="B6" s="267" t="s">
        <v>200</v>
      </c>
      <c r="C6" s="268" t="s">
        <v>968</v>
      </c>
      <c r="D6" s="268" t="s">
        <v>967</v>
      </c>
      <c r="E6" s="267" t="s">
        <v>966</v>
      </c>
      <c r="F6" s="267" t="s">
        <v>965</v>
      </c>
      <c r="G6" s="269" t="s">
        <v>1228</v>
      </c>
      <c r="H6" s="267" t="s">
        <v>969</v>
      </c>
      <c r="I6" s="270"/>
      <c r="J6" s="270"/>
      <c r="K6" s="270"/>
      <c r="L6" s="270"/>
    </row>
    <row r="7" spans="1:12" ht="16">
      <c r="A7" s="271" t="s">
        <v>1257</v>
      </c>
      <c r="B7" s="272"/>
      <c r="D7" s="273" t="s">
        <v>0</v>
      </c>
      <c r="E7" s="273" t="s">
        <v>0</v>
      </c>
      <c r="F7" s="272" t="s">
        <v>0</v>
      </c>
      <c r="G7" s="272" t="s">
        <v>0</v>
      </c>
      <c r="H7" s="272" t="s">
        <v>0</v>
      </c>
      <c r="I7" s="270"/>
      <c r="J7" s="270"/>
      <c r="K7" s="270"/>
      <c r="L7" s="270"/>
    </row>
    <row r="8" spans="1:12">
      <c r="A8" s="220" t="s">
        <v>1218</v>
      </c>
      <c r="B8" s="272"/>
      <c r="C8" s="274" t="s">
        <v>964</v>
      </c>
      <c r="D8" s="273"/>
      <c r="E8" s="273"/>
      <c r="F8" s="272"/>
      <c r="G8" s="272"/>
      <c r="H8" s="272"/>
      <c r="I8" s="270"/>
      <c r="J8" s="270"/>
      <c r="K8" s="270"/>
      <c r="L8" s="270"/>
    </row>
    <row r="9" spans="1:12">
      <c r="A9" s="220"/>
      <c r="B9" s="272"/>
      <c r="C9" s="274" t="s">
        <v>963</v>
      </c>
      <c r="D9" s="273" t="s">
        <v>0</v>
      </c>
      <c r="E9" s="273" t="s">
        <v>0</v>
      </c>
      <c r="F9" s="272" t="s">
        <v>0</v>
      </c>
      <c r="G9" s="272" t="s">
        <v>0</v>
      </c>
      <c r="H9" s="272" t="s">
        <v>0</v>
      </c>
      <c r="I9" s="270"/>
      <c r="J9" s="270"/>
      <c r="K9" s="270"/>
      <c r="L9" s="270"/>
    </row>
    <row r="10" spans="1:12">
      <c r="A10" s="220" t="s">
        <v>1223</v>
      </c>
      <c r="B10" s="272"/>
      <c r="C10" s="274" t="s">
        <v>0</v>
      </c>
      <c r="D10" s="273">
        <v>5.1499999999999997E-2</v>
      </c>
      <c r="E10" s="273" t="s">
        <v>0</v>
      </c>
      <c r="F10" s="272" t="s">
        <v>0</v>
      </c>
      <c r="G10" s="272" t="s">
        <v>0</v>
      </c>
      <c r="H10" s="272"/>
      <c r="I10" s="270"/>
      <c r="J10" s="270"/>
      <c r="K10" s="270"/>
      <c r="L10" s="270"/>
    </row>
    <row r="11" spans="1:12">
      <c r="A11" s="220"/>
      <c r="B11" s="272"/>
      <c r="C11" s="274" t="s">
        <v>0</v>
      </c>
      <c r="D11" s="273" t="s">
        <v>962</v>
      </c>
      <c r="E11" s="273" t="s">
        <v>0</v>
      </c>
      <c r="F11" s="272" t="s">
        <v>0</v>
      </c>
      <c r="G11" s="272" t="s">
        <v>0</v>
      </c>
      <c r="H11" s="272"/>
      <c r="I11" s="270"/>
      <c r="J11" s="270"/>
      <c r="K11" s="270"/>
      <c r="L11" s="270"/>
    </row>
    <row r="12" spans="1:12">
      <c r="A12" s="220" t="s">
        <v>1222</v>
      </c>
      <c r="B12" s="272"/>
      <c r="C12" s="274" t="s">
        <v>0</v>
      </c>
      <c r="D12" s="273" t="s">
        <v>0</v>
      </c>
      <c r="E12" s="273" t="s">
        <v>1234</v>
      </c>
      <c r="F12" s="272" t="s">
        <v>0</v>
      </c>
      <c r="G12" s="272" t="s">
        <v>0</v>
      </c>
      <c r="H12" s="272" t="s">
        <v>0</v>
      </c>
      <c r="I12" s="270"/>
      <c r="J12" s="270"/>
      <c r="K12" s="270"/>
      <c r="L12" s="270"/>
    </row>
    <row r="13" spans="1:12">
      <c r="A13" s="220"/>
      <c r="B13" s="272"/>
      <c r="C13" s="274" t="s">
        <v>0</v>
      </c>
      <c r="D13" s="273" t="s">
        <v>0</v>
      </c>
      <c r="E13" s="273" t="s">
        <v>961</v>
      </c>
      <c r="F13" s="272" t="s">
        <v>0</v>
      </c>
      <c r="G13" s="272" t="s">
        <v>0</v>
      </c>
      <c r="H13" s="272"/>
      <c r="I13" s="270"/>
      <c r="J13" s="270"/>
      <c r="K13" s="270"/>
      <c r="L13" s="270"/>
    </row>
    <row r="14" spans="1:12">
      <c r="A14" s="220" t="s">
        <v>1221</v>
      </c>
      <c r="B14" s="272"/>
      <c r="C14" s="274" t="s">
        <v>0</v>
      </c>
      <c r="D14" s="273" t="s">
        <v>0</v>
      </c>
      <c r="E14" s="273" t="s">
        <v>0</v>
      </c>
      <c r="F14" s="272" t="s">
        <v>1235</v>
      </c>
      <c r="G14" s="272" t="s">
        <v>0</v>
      </c>
      <c r="H14" s="272"/>
      <c r="I14" s="270"/>
      <c r="J14" s="270"/>
      <c r="K14" s="270"/>
      <c r="L14" s="270"/>
    </row>
    <row r="15" spans="1:12">
      <c r="A15" s="220"/>
      <c r="B15" s="272"/>
      <c r="C15" s="274" t="s">
        <v>0</v>
      </c>
      <c r="D15" s="273" t="s">
        <v>0</v>
      </c>
      <c r="E15" s="273" t="s">
        <v>0</v>
      </c>
      <c r="F15" s="272" t="s">
        <v>960</v>
      </c>
      <c r="G15" s="272" t="s">
        <v>0</v>
      </c>
      <c r="H15" s="272"/>
      <c r="I15" s="270"/>
      <c r="J15" s="270"/>
      <c r="K15" s="270"/>
      <c r="L15" s="270"/>
    </row>
    <row r="16" spans="1:12">
      <c r="A16" s="220" t="s">
        <v>1220</v>
      </c>
      <c r="B16" s="272"/>
      <c r="C16" s="274" t="s">
        <v>0</v>
      </c>
      <c r="D16" s="273" t="s">
        <v>0</v>
      </c>
      <c r="E16" s="273" t="s">
        <v>0</v>
      </c>
      <c r="F16" s="272" t="s">
        <v>0</v>
      </c>
      <c r="G16" s="272">
        <v>8.4799999999999997E-3</v>
      </c>
      <c r="H16" s="272"/>
      <c r="I16" s="270"/>
      <c r="J16" s="270"/>
      <c r="K16" s="270"/>
      <c r="L16" s="270"/>
    </row>
    <row r="17" spans="1:12">
      <c r="A17" s="220"/>
      <c r="B17" s="272"/>
      <c r="C17" s="274" t="s">
        <v>0</v>
      </c>
      <c r="D17" s="273" t="s">
        <v>0</v>
      </c>
      <c r="E17" s="273" t="s">
        <v>0</v>
      </c>
      <c r="F17" s="272" t="s">
        <v>0</v>
      </c>
      <c r="G17" s="275" t="s">
        <v>951</v>
      </c>
      <c r="H17" s="272"/>
      <c r="I17" s="270"/>
      <c r="J17" s="270"/>
      <c r="K17" s="270"/>
      <c r="L17" s="270"/>
    </row>
    <row r="18" spans="1:12">
      <c r="A18" s="220" t="s">
        <v>1219</v>
      </c>
      <c r="B18" s="272"/>
      <c r="C18" s="273"/>
      <c r="D18" s="273"/>
      <c r="E18" s="272"/>
      <c r="F18" s="272"/>
      <c r="G18" s="272"/>
      <c r="H18" s="272">
        <v>-0.38200000000000001</v>
      </c>
      <c r="I18" s="270"/>
      <c r="J18" s="270"/>
      <c r="K18" s="270"/>
      <c r="L18" s="270"/>
    </row>
    <row r="19" spans="1:12">
      <c r="A19" s="220"/>
      <c r="B19" s="272"/>
      <c r="C19" s="273"/>
      <c r="D19" s="273"/>
      <c r="E19" s="272"/>
      <c r="F19" s="272"/>
      <c r="G19" s="272"/>
      <c r="H19" s="272" t="s">
        <v>970</v>
      </c>
      <c r="I19" s="270"/>
      <c r="J19" s="270"/>
      <c r="K19" s="270"/>
      <c r="L19" s="270"/>
    </row>
    <row r="20" spans="1:12">
      <c r="A20" s="238" t="s">
        <v>13</v>
      </c>
      <c r="B20" s="270">
        <v>3184633</v>
      </c>
      <c r="C20" s="270" t="s">
        <v>959</v>
      </c>
      <c r="D20" s="270" t="s">
        <v>953</v>
      </c>
      <c r="E20" s="270" t="s">
        <v>958</v>
      </c>
      <c r="F20" s="270" t="s">
        <v>953</v>
      </c>
      <c r="G20" s="276">
        <v>2473505</v>
      </c>
      <c r="H20" s="270" t="s">
        <v>953</v>
      </c>
    </row>
    <row r="21" spans="1:12">
      <c r="A21" s="277" t="s">
        <v>14</v>
      </c>
      <c r="B21" s="138">
        <v>0.82499999999999996</v>
      </c>
      <c r="C21" s="138" t="s">
        <v>34</v>
      </c>
      <c r="D21" s="138" t="s">
        <v>16</v>
      </c>
      <c r="E21" s="138" t="s">
        <v>957</v>
      </c>
      <c r="F21" s="138" t="s">
        <v>16</v>
      </c>
      <c r="G21" s="138">
        <v>0.84299999999999997</v>
      </c>
      <c r="H21" s="138" t="s">
        <v>16</v>
      </c>
    </row>
    <row r="22" spans="1:12" ht="197.5" customHeight="1">
      <c r="A22" s="278" t="s">
        <v>1215</v>
      </c>
      <c r="B22" s="278"/>
      <c r="C22" s="278"/>
      <c r="D22" s="278"/>
      <c r="E22" s="278"/>
      <c r="F22" s="278"/>
      <c r="G22" s="278"/>
      <c r="H22" s="278"/>
    </row>
    <row r="23" spans="1:12">
      <c r="A23" s="279" t="s">
        <v>93</v>
      </c>
    </row>
  </sheetData>
  <mergeCells count="3">
    <mergeCell ref="A22:H22"/>
    <mergeCell ref="A2:H2"/>
    <mergeCell ref="A1:H1"/>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G20"/>
  <sheetViews>
    <sheetView workbookViewId="0">
      <selection activeCell="N29" sqref="A1:XFD1048576"/>
    </sheetView>
  </sheetViews>
  <sheetFormatPr baseColWidth="10" defaultColWidth="8.796875" defaultRowHeight="12"/>
  <cols>
    <col min="1" max="1" width="29" style="280" bestFit="1" customWidth="1"/>
    <col min="2" max="2" width="9.3984375" style="280" bestFit="1" customWidth="1"/>
    <col min="3" max="3" width="12.3984375" style="280" bestFit="1" customWidth="1"/>
    <col min="4" max="16384" width="8.796875" style="280"/>
  </cols>
  <sheetData>
    <row r="1" spans="1:7" ht="13" thickBot="1">
      <c r="A1" s="180" t="s">
        <v>99</v>
      </c>
      <c r="B1" s="180"/>
      <c r="C1" s="180"/>
      <c r="D1" s="180"/>
      <c r="E1" s="180"/>
      <c r="F1" s="180"/>
      <c r="G1" s="180"/>
    </row>
    <row r="2" spans="1:7" ht="13" thickTop="1">
      <c r="A2" s="181" t="s">
        <v>24</v>
      </c>
      <c r="B2" s="181"/>
      <c r="C2" s="181"/>
      <c r="D2" s="181"/>
      <c r="E2" s="181"/>
      <c r="F2" s="181"/>
      <c r="G2" s="181"/>
    </row>
    <row r="3" spans="1:7">
      <c r="A3" s="143"/>
      <c r="B3" s="144" t="s">
        <v>1</v>
      </c>
      <c r="C3" s="144" t="s">
        <v>2</v>
      </c>
      <c r="D3" s="144" t="s">
        <v>3</v>
      </c>
      <c r="E3" s="154" t="s">
        <v>4</v>
      </c>
      <c r="F3" s="154" t="s">
        <v>5</v>
      </c>
      <c r="G3" s="154" t="s">
        <v>6</v>
      </c>
    </row>
    <row r="4" spans="1:7" ht="10.75" customHeight="1">
      <c r="A4" s="145"/>
      <c r="B4" s="146"/>
      <c r="C4" s="146"/>
      <c r="D4" s="146"/>
      <c r="E4" s="146"/>
      <c r="F4" s="146"/>
      <c r="G4" s="146"/>
    </row>
    <row r="5" spans="1:7">
      <c r="A5" s="147" t="s">
        <v>35</v>
      </c>
      <c r="B5" s="148" t="s">
        <v>31</v>
      </c>
      <c r="C5" s="148">
        <v>2.4899999999999999E-2</v>
      </c>
      <c r="D5" s="148" t="s">
        <v>0</v>
      </c>
      <c r="E5" s="148"/>
      <c r="F5" s="148"/>
      <c r="G5" s="148"/>
    </row>
    <row r="6" spans="1:7">
      <c r="A6" s="147" t="s">
        <v>0</v>
      </c>
      <c r="B6" s="148" t="s">
        <v>36</v>
      </c>
      <c r="C6" s="148" t="s">
        <v>38</v>
      </c>
      <c r="D6" s="148" t="s">
        <v>0</v>
      </c>
      <c r="E6" s="148"/>
      <c r="F6" s="148"/>
      <c r="G6" s="148"/>
    </row>
    <row r="7" spans="1:7" ht="14">
      <c r="A7" s="147" t="s">
        <v>1227</v>
      </c>
      <c r="B7" s="148"/>
      <c r="C7" s="148" t="s">
        <v>316</v>
      </c>
      <c r="D7" s="148"/>
      <c r="E7" s="148" t="s">
        <v>1211</v>
      </c>
      <c r="F7" s="148" t="s">
        <v>1212</v>
      </c>
      <c r="G7" s="148" t="s">
        <v>1213</v>
      </c>
    </row>
    <row r="8" spans="1:7">
      <c r="A8" s="147" t="s">
        <v>0</v>
      </c>
      <c r="B8" s="148"/>
      <c r="C8" s="148" t="s">
        <v>28</v>
      </c>
      <c r="D8" s="148"/>
      <c r="E8" s="148" t="s">
        <v>965</v>
      </c>
      <c r="F8" s="148" t="s">
        <v>1201</v>
      </c>
      <c r="G8" s="148" t="s">
        <v>1201</v>
      </c>
    </row>
    <row r="9" spans="1:7">
      <c r="A9" s="147" t="s">
        <v>37</v>
      </c>
      <c r="B9" s="149"/>
      <c r="C9" s="149" t="s">
        <v>0</v>
      </c>
      <c r="D9" s="149" t="s">
        <v>300</v>
      </c>
      <c r="E9" s="149"/>
      <c r="F9" s="149"/>
      <c r="G9" s="149"/>
    </row>
    <row r="10" spans="1:7">
      <c r="A10" s="147" t="s">
        <v>0</v>
      </c>
      <c r="B10" s="149"/>
      <c r="C10" s="149" t="s">
        <v>0</v>
      </c>
      <c r="D10" s="149" t="s">
        <v>301</v>
      </c>
      <c r="E10" s="149"/>
      <c r="F10" s="149"/>
      <c r="G10" s="149"/>
    </row>
    <row r="11" spans="1:7">
      <c r="A11" s="147" t="s">
        <v>1202</v>
      </c>
      <c r="B11" s="148"/>
      <c r="C11" s="148"/>
      <c r="D11" s="148"/>
      <c r="E11" s="148">
        <v>-0.61099999999999999</v>
      </c>
      <c r="F11" s="148"/>
      <c r="G11" s="147"/>
    </row>
    <row r="12" spans="1:7">
      <c r="A12" s="147" t="s">
        <v>0</v>
      </c>
      <c r="B12" s="148"/>
      <c r="C12" s="148"/>
      <c r="D12" s="148"/>
      <c r="E12" s="148" t="s">
        <v>1205</v>
      </c>
      <c r="F12" s="148"/>
      <c r="G12" s="147"/>
    </row>
    <row r="13" spans="1:7">
      <c r="A13" s="147" t="s">
        <v>1203</v>
      </c>
      <c r="B13" s="148"/>
      <c r="C13" s="148"/>
      <c r="D13" s="148"/>
      <c r="E13" s="148"/>
      <c r="F13" s="148">
        <v>0.126</v>
      </c>
      <c r="G13" s="147"/>
    </row>
    <row r="14" spans="1:7">
      <c r="A14" s="147" t="s">
        <v>0</v>
      </c>
      <c r="B14" s="148"/>
      <c r="C14" s="148"/>
      <c r="D14" s="148"/>
      <c r="E14" s="148"/>
      <c r="F14" s="148" t="s">
        <v>1206</v>
      </c>
      <c r="G14" s="147"/>
    </row>
    <row r="15" spans="1:7">
      <c r="A15" s="147" t="s">
        <v>1204</v>
      </c>
      <c r="B15" s="149"/>
      <c r="C15" s="149"/>
      <c r="D15" s="149"/>
      <c r="E15" s="149"/>
      <c r="F15" s="149"/>
      <c r="G15" s="147" t="s">
        <v>1208</v>
      </c>
    </row>
    <row r="16" spans="1:7">
      <c r="A16" s="145" t="s">
        <v>0</v>
      </c>
      <c r="B16" s="146"/>
      <c r="C16" s="146"/>
      <c r="D16" s="146"/>
      <c r="E16" s="146"/>
      <c r="F16" s="146"/>
      <c r="G16" s="145" t="s">
        <v>1207</v>
      </c>
    </row>
    <row r="17" spans="1:7">
      <c r="A17" s="147" t="s">
        <v>13</v>
      </c>
      <c r="B17" s="150" t="s">
        <v>32</v>
      </c>
      <c r="C17" s="150" t="s">
        <v>33</v>
      </c>
      <c r="D17" s="150" t="s">
        <v>302</v>
      </c>
      <c r="E17" s="150" t="s">
        <v>1209</v>
      </c>
      <c r="F17" s="150" t="s">
        <v>1210</v>
      </c>
      <c r="G17" s="150" t="s">
        <v>1210</v>
      </c>
    </row>
    <row r="18" spans="1:7">
      <c r="A18" s="151" t="s">
        <v>14</v>
      </c>
      <c r="B18" s="152" t="s">
        <v>16</v>
      </c>
      <c r="C18" s="152" t="s">
        <v>16</v>
      </c>
      <c r="D18" s="152" t="s">
        <v>34</v>
      </c>
      <c r="E18" s="152" t="s">
        <v>16</v>
      </c>
      <c r="F18" s="152" t="s">
        <v>16</v>
      </c>
      <c r="G18" s="152" t="s">
        <v>16</v>
      </c>
    </row>
    <row r="19" spans="1:7" ht="81" customHeight="1">
      <c r="A19" s="179" t="s">
        <v>1214</v>
      </c>
      <c r="B19" s="179"/>
      <c r="C19" s="179"/>
      <c r="D19" s="179"/>
      <c r="E19" s="179"/>
      <c r="F19" s="179"/>
      <c r="G19" s="179"/>
    </row>
    <row r="20" spans="1:7">
      <c r="A20" s="153" t="s">
        <v>93</v>
      </c>
      <c r="B20" s="153"/>
      <c r="C20" s="153"/>
      <c r="D20" s="153"/>
      <c r="E20" s="153"/>
      <c r="F20" s="153"/>
      <c r="G20" s="153"/>
    </row>
  </sheetData>
  <mergeCells count="3">
    <mergeCell ref="A19:G19"/>
    <mergeCell ref="A1:G1"/>
    <mergeCell ref="A2:G2"/>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H15"/>
  <sheetViews>
    <sheetView zoomScale="145" zoomScaleNormal="145" workbookViewId="0">
      <selection activeCell="B20" sqref="B20"/>
    </sheetView>
  </sheetViews>
  <sheetFormatPr baseColWidth="10" defaultColWidth="9.19921875" defaultRowHeight="15"/>
  <cols>
    <col min="1" max="4" width="12.59765625" style="281" customWidth="1"/>
    <col min="5" max="16384" width="9.19921875" style="281"/>
  </cols>
  <sheetData>
    <row r="1" spans="1:8" ht="16" thickBot="1">
      <c r="A1" s="231" t="s">
        <v>225</v>
      </c>
      <c r="B1" s="231"/>
      <c r="C1" s="231"/>
      <c r="D1" s="231"/>
    </row>
    <row r="2" spans="1:8" ht="16" thickTop="1">
      <c r="A2" s="282" t="s">
        <v>220</v>
      </c>
      <c r="B2" s="283" t="s">
        <v>221</v>
      </c>
      <c r="C2" s="283"/>
      <c r="D2" s="283"/>
      <c r="H2" s="284"/>
    </row>
    <row r="3" spans="1:8" ht="36.75" customHeight="1">
      <c r="A3" s="282"/>
      <c r="B3" s="285" t="s">
        <v>222</v>
      </c>
      <c r="C3" s="285" t="s">
        <v>223</v>
      </c>
      <c r="D3" s="285" t="s">
        <v>224</v>
      </c>
    </row>
    <row r="4" spans="1:8">
      <c r="A4" s="286" t="s">
        <v>216</v>
      </c>
      <c r="B4" s="287" t="s">
        <v>217</v>
      </c>
      <c r="C4" s="287" t="s">
        <v>218</v>
      </c>
      <c r="D4" s="287" t="s">
        <v>219</v>
      </c>
    </row>
    <row r="5" spans="1:8" ht="3.75" customHeight="1">
      <c r="A5" s="288"/>
      <c r="B5" s="70"/>
      <c r="C5" s="70"/>
      <c r="D5" s="70"/>
    </row>
    <row r="6" spans="1:8">
      <c r="A6" s="289">
        <v>8.5900000000000004E-2</v>
      </c>
      <c r="B6" s="290">
        <v>1.7180000000000001E-2</v>
      </c>
      <c r="C6" s="290">
        <v>5.1540000000000006E-3</v>
      </c>
      <c r="D6" s="291">
        <v>9.7926000000000003E-4</v>
      </c>
    </row>
    <row r="7" spans="1:8">
      <c r="A7" s="292">
        <v>0.1</v>
      </c>
      <c r="B7" s="293">
        <v>0.02</v>
      </c>
      <c r="C7" s="293">
        <v>6.0000000000000001E-3</v>
      </c>
      <c r="D7" s="293">
        <v>1.14E-3</v>
      </c>
    </row>
    <row r="8" spans="1:8">
      <c r="A8" s="292">
        <v>0.2</v>
      </c>
      <c r="B8" s="293">
        <v>0.04</v>
      </c>
      <c r="C8" s="293">
        <v>1.2E-2</v>
      </c>
      <c r="D8" s="293">
        <v>2.2799999999999999E-3</v>
      </c>
    </row>
    <row r="9" spans="1:8">
      <c r="A9" s="292">
        <v>0.3</v>
      </c>
      <c r="B9" s="293">
        <v>0.06</v>
      </c>
      <c r="C9" s="293">
        <v>1.7999999999999999E-2</v>
      </c>
      <c r="D9" s="293">
        <v>3.4199999999999999E-3</v>
      </c>
    </row>
    <row r="10" spans="1:8">
      <c r="A10" s="292">
        <v>0.4</v>
      </c>
      <c r="B10" s="293">
        <v>0.08</v>
      </c>
      <c r="C10" s="293">
        <v>2.4E-2</v>
      </c>
      <c r="D10" s="293">
        <v>4.5599999999999998E-3</v>
      </c>
    </row>
    <row r="11" spans="1:8">
      <c r="A11" s="292">
        <v>0.5</v>
      </c>
      <c r="B11" s="293">
        <v>0.1</v>
      </c>
      <c r="C11" s="293">
        <v>0.03</v>
      </c>
      <c r="D11" s="293">
        <v>5.7000000000000002E-3</v>
      </c>
    </row>
    <row r="12" spans="1:8">
      <c r="A12" s="292">
        <v>0.6</v>
      </c>
      <c r="B12" s="293">
        <v>0.12</v>
      </c>
      <c r="C12" s="293">
        <v>3.5999999999999997E-2</v>
      </c>
      <c r="D12" s="293">
        <v>6.8399999999999997E-3</v>
      </c>
    </row>
    <row r="13" spans="1:8">
      <c r="A13" s="294">
        <v>0.7</v>
      </c>
      <c r="B13" s="295">
        <v>0.13999999999999999</v>
      </c>
      <c r="C13" s="295">
        <v>4.1999999999999996E-2</v>
      </c>
      <c r="D13" s="295">
        <v>7.9799999999999992E-3</v>
      </c>
    </row>
    <row r="14" spans="1:8" ht="9" customHeight="1">
      <c r="A14" s="296" t="s">
        <v>229</v>
      </c>
      <c r="B14" s="296"/>
      <c r="C14" s="296"/>
      <c r="D14" s="296"/>
    </row>
    <row r="15" spans="1:8" ht="66" customHeight="1">
      <c r="A15" s="297"/>
      <c r="B15" s="297"/>
      <c r="C15" s="297"/>
      <c r="D15" s="297"/>
    </row>
  </sheetData>
  <mergeCells count="4">
    <mergeCell ref="A2:A3"/>
    <mergeCell ref="B2:D2"/>
    <mergeCell ref="A1:D1"/>
    <mergeCell ref="A14:D15"/>
  </mergeCell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F11"/>
  <sheetViews>
    <sheetView zoomScale="115" zoomScaleNormal="115" workbookViewId="0">
      <selection activeCell="S36" sqref="S36"/>
    </sheetView>
  </sheetViews>
  <sheetFormatPr baseColWidth="10" defaultColWidth="9.19921875" defaultRowHeight="14"/>
  <cols>
    <col min="1" max="1" width="29.59765625" style="1" customWidth="1"/>
    <col min="2" max="6" width="11" style="1" customWidth="1"/>
    <col min="7" max="16384" width="9.19921875" style="1"/>
  </cols>
  <sheetData>
    <row r="1" spans="1:6" ht="17" thickBot="1">
      <c r="A1" s="298" t="s">
        <v>317</v>
      </c>
      <c r="B1" s="298"/>
      <c r="C1" s="298"/>
      <c r="D1" s="298"/>
      <c r="E1" s="298"/>
      <c r="F1" s="298"/>
    </row>
    <row r="2" spans="1:6" ht="15" thickTop="1">
      <c r="A2" s="299" t="s">
        <v>24</v>
      </c>
      <c r="B2" s="299"/>
      <c r="C2" s="299"/>
      <c r="D2" s="299"/>
      <c r="E2" s="299"/>
      <c r="F2" s="299"/>
    </row>
    <row r="3" spans="1:6">
      <c r="A3" s="300"/>
      <c r="B3" s="264" t="s">
        <v>1</v>
      </c>
      <c r="C3" s="264" t="s">
        <v>2</v>
      </c>
      <c r="D3" s="264" t="s">
        <v>3</v>
      </c>
      <c r="E3" s="264" t="s">
        <v>4</v>
      </c>
      <c r="F3" s="264" t="s">
        <v>5</v>
      </c>
    </row>
    <row r="4" spans="1:6">
      <c r="A4" s="238" t="s">
        <v>89</v>
      </c>
      <c r="B4" s="270" t="s">
        <v>39</v>
      </c>
      <c r="C4" s="270" t="s">
        <v>40</v>
      </c>
      <c r="D4" s="270" t="s">
        <v>41</v>
      </c>
      <c r="E4" s="270" t="s">
        <v>42</v>
      </c>
      <c r="F4" s="270" t="s">
        <v>43</v>
      </c>
    </row>
    <row r="5" spans="1:6" ht="8.25" customHeight="1">
      <c r="A5" s="300" t="s">
        <v>0</v>
      </c>
      <c r="B5" s="264" t="s">
        <v>0</v>
      </c>
      <c r="C5" s="264" t="s">
        <v>0</v>
      </c>
      <c r="D5" s="264" t="s">
        <v>0</v>
      </c>
      <c r="E5" s="264" t="s">
        <v>0</v>
      </c>
      <c r="F5" s="264" t="s">
        <v>0</v>
      </c>
    </row>
    <row r="6" spans="1:6">
      <c r="A6" s="147" t="s">
        <v>1227</v>
      </c>
      <c r="B6" s="273" t="s">
        <v>304</v>
      </c>
      <c r="C6" s="273">
        <v>0.45200000000000001</v>
      </c>
      <c r="D6" s="273">
        <v>0.28000000000000003</v>
      </c>
      <c r="E6" s="273">
        <v>0.34300000000000003</v>
      </c>
      <c r="F6" s="273" t="s">
        <v>303</v>
      </c>
    </row>
    <row r="7" spans="1:6" ht="15.75" customHeight="1">
      <c r="A7" s="301" t="s">
        <v>0</v>
      </c>
      <c r="B7" s="268" t="s">
        <v>29</v>
      </c>
      <c r="C7" s="268" t="s">
        <v>289</v>
      </c>
      <c r="D7" s="268" t="s">
        <v>290</v>
      </c>
      <c r="E7" s="268" t="s">
        <v>291</v>
      </c>
      <c r="F7" s="268" t="s">
        <v>292</v>
      </c>
    </row>
    <row r="8" spans="1:6">
      <c r="A8" s="238" t="s">
        <v>13</v>
      </c>
      <c r="B8" s="270" t="s">
        <v>293</v>
      </c>
      <c r="C8" s="270" t="s">
        <v>294</v>
      </c>
      <c r="D8" s="270" t="s">
        <v>295</v>
      </c>
      <c r="E8" s="270" t="s">
        <v>296</v>
      </c>
      <c r="F8" s="270" t="s">
        <v>297</v>
      </c>
    </row>
    <row r="9" spans="1:6">
      <c r="A9" s="301" t="s">
        <v>14</v>
      </c>
      <c r="B9" s="267" t="s">
        <v>44</v>
      </c>
      <c r="C9" s="267" t="s">
        <v>45</v>
      </c>
      <c r="D9" s="267" t="s">
        <v>298</v>
      </c>
      <c r="E9" s="267" t="s">
        <v>299</v>
      </c>
      <c r="F9" s="267" t="s">
        <v>46</v>
      </c>
    </row>
    <row r="10" spans="1:6" ht="51.75" customHeight="1">
      <c r="A10" s="302" t="s">
        <v>318</v>
      </c>
      <c r="B10" s="302"/>
      <c r="C10" s="302"/>
      <c r="D10" s="302"/>
      <c r="E10" s="302"/>
      <c r="F10" s="302"/>
    </row>
    <row r="11" spans="1:6" ht="15.75" customHeight="1">
      <c r="A11" s="279" t="s">
        <v>93</v>
      </c>
      <c r="B11" s="6"/>
      <c r="C11" s="6"/>
      <c r="D11" s="6"/>
      <c r="E11" s="6"/>
      <c r="F11" s="6"/>
    </row>
  </sheetData>
  <mergeCells count="3">
    <mergeCell ref="A10:F10"/>
    <mergeCell ref="A2:F2"/>
    <mergeCell ref="A1:F1"/>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pageSetUpPr fitToPage="1"/>
  </sheetPr>
  <dimension ref="A1:J32"/>
  <sheetViews>
    <sheetView zoomScaleNormal="100" workbookViewId="0">
      <selection sqref="A1:J1"/>
    </sheetView>
  </sheetViews>
  <sheetFormatPr baseColWidth="10" defaultColWidth="9.19921875" defaultRowHeight="15"/>
  <cols>
    <col min="1" max="1" width="51.59765625" style="7" customWidth="1"/>
    <col min="2" max="2" width="14.3984375" style="7" customWidth="1"/>
    <col min="3" max="8" width="14.59765625" style="7" customWidth="1"/>
    <col min="9" max="10" width="14.3984375" style="7" customWidth="1"/>
    <col min="11" max="16384" width="9.19921875" style="7"/>
  </cols>
  <sheetData>
    <row r="1" spans="1:10" ht="22" thickBot="1">
      <c r="A1" s="183" t="s">
        <v>315</v>
      </c>
      <c r="B1" s="183"/>
      <c r="C1" s="183"/>
      <c r="D1" s="183"/>
      <c r="E1" s="183"/>
      <c r="F1" s="183"/>
      <c r="G1" s="183"/>
      <c r="H1" s="183"/>
      <c r="I1" s="183"/>
      <c r="J1" s="183"/>
    </row>
    <row r="2" spans="1:10" ht="6.75" customHeight="1" thickTop="1">
      <c r="A2" s="67"/>
      <c r="B2" s="67"/>
      <c r="C2" s="67"/>
      <c r="D2" s="67"/>
      <c r="E2" s="67"/>
      <c r="F2" s="67"/>
      <c r="G2" s="68"/>
      <c r="H2" s="68"/>
      <c r="I2" s="68"/>
      <c r="J2" s="69"/>
    </row>
    <row r="3" spans="1:10">
      <c r="A3" s="70"/>
      <c r="B3" s="71" t="s">
        <v>216</v>
      </c>
      <c r="C3" s="71" t="s">
        <v>217</v>
      </c>
      <c r="D3" s="71" t="s">
        <v>218</v>
      </c>
      <c r="E3" s="71" t="s">
        <v>219</v>
      </c>
      <c r="F3" s="71" t="s">
        <v>288</v>
      </c>
      <c r="G3" s="71" t="s">
        <v>287</v>
      </c>
      <c r="H3" s="71" t="s">
        <v>286</v>
      </c>
      <c r="I3" s="71" t="s">
        <v>285</v>
      </c>
      <c r="J3" s="72" t="s">
        <v>314</v>
      </c>
    </row>
    <row r="4" spans="1:10" ht="34">
      <c r="A4" s="73"/>
      <c r="B4" s="74" t="s">
        <v>284</v>
      </c>
      <c r="C4" s="75" t="s">
        <v>901</v>
      </c>
      <c r="D4" s="74" t="s">
        <v>283</v>
      </c>
      <c r="E4" s="74" t="s">
        <v>892</v>
      </c>
      <c r="F4" s="75" t="s">
        <v>282</v>
      </c>
      <c r="G4" s="75" t="s">
        <v>311</v>
      </c>
      <c r="H4" s="75" t="s">
        <v>311</v>
      </c>
      <c r="I4" s="76" t="s">
        <v>281</v>
      </c>
      <c r="J4" s="77" t="s">
        <v>280</v>
      </c>
    </row>
    <row r="5" spans="1:10" ht="8.25" customHeight="1">
      <c r="A5" s="67"/>
      <c r="B5" s="78"/>
      <c r="C5" s="79"/>
      <c r="D5" s="78"/>
      <c r="E5" s="78"/>
      <c r="F5" s="79"/>
      <c r="G5" s="79"/>
      <c r="H5" s="79"/>
      <c r="I5" s="80"/>
      <c r="J5" s="81"/>
    </row>
    <row r="6" spans="1:10">
      <c r="A6" s="184" t="s">
        <v>279</v>
      </c>
      <c r="B6" s="184"/>
      <c r="C6" s="184"/>
      <c r="D6" s="184"/>
      <c r="E6" s="184"/>
      <c r="F6" s="184"/>
      <c r="G6" s="184"/>
      <c r="H6" s="184"/>
      <c r="I6" s="184"/>
      <c r="J6" s="82"/>
    </row>
    <row r="7" spans="1:10" ht="9.75" customHeight="1">
      <c r="A7" s="67"/>
      <c r="B7" s="78"/>
      <c r="C7" s="79"/>
      <c r="D7" s="78"/>
      <c r="E7" s="78"/>
      <c r="F7" s="79"/>
      <c r="G7" s="79"/>
      <c r="H7" s="79"/>
      <c r="I7" s="80"/>
      <c r="J7" s="81"/>
    </row>
    <row r="8" spans="1:10" ht="16">
      <c r="A8" s="83" t="s">
        <v>278</v>
      </c>
      <c r="B8" s="84">
        <v>2004</v>
      </c>
      <c r="C8" s="84">
        <v>2006</v>
      </c>
      <c r="D8" s="84">
        <v>1999</v>
      </c>
      <c r="E8" s="84">
        <v>2000</v>
      </c>
      <c r="F8" s="84">
        <v>2010</v>
      </c>
      <c r="G8" s="84">
        <v>2008</v>
      </c>
      <c r="H8" s="84">
        <v>2008</v>
      </c>
      <c r="I8" s="85" t="s">
        <v>277</v>
      </c>
      <c r="J8" s="86">
        <v>2014</v>
      </c>
    </row>
    <row r="9" spans="1:10" ht="16">
      <c r="A9" s="83" t="s">
        <v>100</v>
      </c>
      <c r="B9" s="84" t="s">
        <v>276</v>
      </c>
      <c r="C9" s="84" t="s">
        <v>275</v>
      </c>
      <c r="D9" s="84" t="s">
        <v>273</v>
      </c>
      <c r="E9" s="84" t="s">
        <v>276</v>
      </c>
      <c r="F9" s="84" t="s">
        <v>274</v>
      </c>
      <c r="G9" s="84" t="s">
        <v>273</v>
      </c>
      <c r="H9" s="84" t="s">
        <v>273</v>
      </c>
      <c r="I9" s="85" t="s">
        <v>272</v>
      </c>
      <c r="J9" s="86" t="s">
        <v>271</v>
      </c>
    </row>
    <row r="10" spans="1:10" ht="16">
      <c r="A10" s="83" t="s">
        <v>270</v>
      </c>
      <c r="B10" s="84" t="s">
        <v>269</v>
      </c>
      <c r="C10" s="84" t="s">
        <v>269</v>
      </c>
      <c r="D10" s="84" t="s">
        <v>269</v>
      </c>
      <c r="E10" s="84" t="s">
        <v>267</v>
      </c>
      <c r="F10" s="84" t="s">
        <v>269</v>
      </c>
      <c r="G10" s="84" t="s">
        <v>269</v>
      </c>
      <c r="H10" s="84" t="s">
        <v>267</v>
      </c>
      <c r="I10" s="85" t="s">
        <v>268</v>
      </c>
      <c r="J10" s="86" t="s">
        <v>267</v>
      </c>
    </row>
    <row r="11" spans="1:10" ht="9.75" customHeight="1">
      <c r="A11" s="67"/>
      <c r="B11" s="78"/>
      <c r="C11" s="79"/>
      <c r="D11" s="78"/>
      <c r="E11" s="78"/>
      <c r="F11" s="79"/>
      <c r="G11" s="79"/>
      <c r="H11" s="79"/>
      <c r="I11" s="80"/>
      <c r="J11" s="81"/>
    </row>
    <row r="12" spans="1:10" ht="20.25" customHeight="1">
      <c r="A12" s="184" t="s">
        <v>266</v>
      </c>
      <c r="B12" s="184"/>
      <c r="C12" s="184"/>
      <c r="D12" s="184"/>
      <c r="E12" s="184"/>
      <c r="F12" s="184"/>
      <c r="G12" s="184"/>
      <c r="H12" s="184"/>
      <c r="I12" s="184"/>
      <c r="J12" s="82"/>
    </row>
    <row r="13" spans="1:10" ht="9.75" customHeight="1">
      <c r="A13" s="67"/>
      <c r="B13" s="78"/>
      <c r="C13" s="79"/>
      <c r="D13" s="78"/>
      <c r="E13" s="78"/>
      <c r="F13" s="79"/>
      <c r="G13" s="79"/>
      <c r="H13" s="79"/>
      <c r="I13" s="80"/>
      <c r="J13" s="81"/>
    </row>
    <row r="14" spans="1:10" ht="16">
      <c r="A14" s="83" t="s">
        <v>265</v>
      </c>
      <c r="B14" s="87" t="s">
        <v>264</v>
      </c>
      <c r="C14" s="87" t="s">
        <v>263</v>
      </c>
      <c r="D14" s="88" t="s">
        <v>262</v>
      </c>
      <c r="E14" s="88" t="s">
        <v>312</v>
      </c>
      <c r="F14" s="87" t="s">
        <v>261</v>
      </c>
      <c r="G14" s="89" t="s">
        <v>260</v>
      </c>
      <c r="H14" s="89" t="s">
        <v>259</v>
      </c>
      <c r="I14" s="90">
        <v>0.83499999999999996</v>
      </c>
      <c r="J14" s="91" t="s">
        <v>258</v>
      </c>
    </row>
    <row r="15" spans="1:10">
      <c r="A15" s="83"/>
      <c r="B15" s="87" t="s">
        <v>257</v>
      </c>
      <c r="C15" s="87" t="s">
        <v>256</v>
      </c>
      <c r="D15" s="89" t="s">
        <v>114</v>
      </c>
      <c r="E15" s="87" t="s">
        <v>313</v>
      </c>
      <c r="F15" s="87" t="s">
        <v>255</v>
      </c>
      <c r="G15" s="89" t="s">
        <v>113</v>
      </c>
      <c r="H15" s="87" t="s">
        <v>254</v>
      </c>
      <c r="I15" s="87"/>
      <c r="J15" s="92" t="s">
        <v>253</v>
      </c>
    </row>
    <row r="16" spans="1:10">
      <c r="A16" s="83" t="s">
        <v>252</v>
      </c>
      <c r="B16" s="87">
        <v>1.1000000000000001</v>
      </c>
      <c r="C16" s="87">
        <v>0.60970833333333352</v>
      </c>
      <c r="D16" s="87">
        <v>0.18055555555555558</v>
      </c>
      <c r="E16" s="87">
        <v>0.6</v>
      </c>
      <c r="F16" s="87">
        <v>1.1769230769230767</v>
      </c>
      <c r="G16" s="89">
        <v>0.15</v>
      </c>
      <c r="H16" s="87">
        <v>0.21</v>
      </c>
      <c r="I16" s="90">
        <v>0.64119782763532773</v>
      </c>
      <c r="J16" s="92">
        <v>0.95699999999999996</v>
      </c>
    </row>
    <row r="17" spans="1:10">
      <c r="A17" s="83" t="s">
        <v>251</v>
      </c>
      <c r="B17" s="87" t="s">
        <v>250</v>
      </c>
      <c r="C17" s="87">
        <v>0.61709090909090925</v>
      </c>
      <c r="D17" s="87">
        <v>0.21180555555555555</v>
      </c>
      <c r="E17" s="87">
        <v>0.6</v>
      </c>
      <c r="F17" s="87">
        <v>0.4900000000000001</v>
      </c>
      <c r="G17" s="87">
        <v>0.15</v>
      </c>
      <c r="H17" s="87">
        <v>0.21</v>
      </c>
      <c r="I17" s="90">
        <v>0.41977929292929306</v>
      </c>
      <c r="J17" s="92">
        <v>0.47942857142857143</v>
      </c>
    </row>
    <row r="18" spans="1:10">
      <c r="A18" s="83" t="s">
        <v>249</v>
      </c>
      <c r="B18" s="93" t="s">
        <v>248</v>
      </c>
      <c r="C18" s="93" t="s">
        <v>247</v>
      </c>
      <c r="D18" s="93" t="s">
        <v>246</v>
      </c>
      <c r="E18" s="87">
        <v>0.6</v>
      </c>
      <c r="F18" s="93" t="s">
        <v>245</v>
      </c>
      <c r="G18" s="93" t="s">
        <v>244</v>
      </c>
      <c r="H18" s="93" t="s">
        <v>236</v>
      </c>
      <c r="I18" s="94" t="str">
        <f>+B18</f>
        <v>4.18</v>
      </c>
      <c r="J18" s="95" t="s">
        <v>243</v>
      </c>
    </row>
    <row r="19" spans="1:10">
      <c r="A19" s="83" t="s">
        <v>242</v>
      </c>
      <c r="B19" s="93" t="s">
        <v>236</v>
      </c>
      <c r="C19" s="93" t="s">
        <v>241</v>
      </c>
      <c r="D19" s="93" t="s">
        <v>240</v>
      </c>
      <c r="E19" s="87">
        <v>0.6</v>
      </c>
      <c r="F19" s="93" t="s">
        <v>239</v>
      </c>
      <c r="G19" s="93" t="s">
        <v>238</v>
      </c>
      <c r="H19" s="93" t="s">
        <v>237</v>
      </c>
      <c r="I19" s="96" t="str">
        <f>+F19</f>
        <v>-1.1</v>
      </c>
      <c r="J19" s="95" t="s">
        <v>236</v>
      </c>
    </row>
    <row r="20" spans="1:10" ht="9.75" customHeight="1">
      <c r="A20" s="67"/>
      <c r="B20" s="78"/>
      <c r="C20" s="79"/>
      <c r="D20" s="78"/>
      <c r="E20" s="78"/>
      <c r="F20" s="79"/>
      <c r="G20" s="79"/>
      <c r="H20" s="79"/>
      <c r="I20" s="80"/>
      <c r="J20" s="81"/>
    </row>
    <row r="21" spans="1:10">
      <c r="A21" s="184" t="s">
        <v>235</v>
      </c>
      <c r="B21" s="184"/>
      <c r="C21" s="184"/>
      <c r="D21" s="184"/>
      <c r="E21" s="184"/>
      <c r="F21" s="184"/>
      <c r="G21" s="184"/>
      <c r="H21" s="184"/>
      <c r="I21" s="184"/>
      <c r="J21" s="82"/>
    </row>
    <row r="22" spans="1:10" ht="9.75" customHeight="1">
      <c r="A22" s="67"/>
      <c r="B22" s="78"/>
      <c r="C22" s="79"/>
      <c r="D22" s="78"/>
      <c r="E22" s="78"/>
      <c r="F22" s="79"/>
      <c r="G22" s="79"/>
      <c r="H22" s="79"/>
      <c r="I22" s="80"/>
      <c r="J22" s="81"/>
    </row>
    <row r="23" spans="1:10" ht="20.25" customHeight="1">
      <c r="A23" s="83" t="s">
        <v>234</v>
      </c>
      <c r="B23" s="97">
        <v>666</v>
      </c>
      <c r="C23" s="98">
        <v>31.546979865771814</v>
      </c>
      <c r="D23" s="98">
        <v>340</v>
      </c>
      <c r="E23" s="98" t="s">
        <v>250</v>
      </c>
      <c r="F23" s="98">
        <v>196.19979116778524</v>
      </c>
      <c r="G23" s="99">
        <f>4639*33.33%</f>
        <v>1546.1786999999999</v>
      </c>
      <c r="H23" s="99">
        <f>3749*33.33%</f>
        <v>1249.5417</v>
      </c>
      <c r="I23" s="100"/>
      <c r="J23" s="91">
        <f>+J25*J24</f>
        <v>78.48</v>
      </c>
    </row>
    <row r="24" spans="1:10" ht="20.25" customHeight="1">
      <c r="A24" s="101" t="s">
        <v>233</v>
      </c>
      <c r="B24" s="102">
        <v>218486.95200000002</v>
      </c>
      <c r="C24" s="102">
        <v>8344.4295302013415</v>
      </c>
      <c r="D24" s="102">
        <v>36872</v>
      </c>
      <c r="E24" s="102" t="s">
        <v>250</v>
      </c>
      <c r="F24" s="102">
        <v>50983.9</v>
      </c>
      <c r="G24" s="103">
        <v>56669.913</v>
      </c>
      <c r="H24" s="103">
        <v>56669.913</v>
      </c>
      <c r="I24" s="104"/>
      <c r="J24" s="105">
        <v>15696</v>
      </c>
    </row>
    <row r="25" spans="1:10" ht="16">
      <c r="A25" s="107" t="s">
        <v>232</v>
      </c>
      <c r="B25" s="108">
        <f t="shared" ref="B25:H25" si="0">+B23/B24</f>
        <v>3.0482369491794639E-3</v>
      </c>
      <c r="C25" s="108">
        <f t="shared" si="0"/>
        <v>3.7806035453463315E-3</v>
      </c>
      <c r="D25" s="108">
        <f t="shared" si="0"/>
        <v>9.2210891733564768E-3</v>
      </c>
      <c r="E25" s="98" t="s">
        <v>250</v>
      </c>
      <c r="F25" s="108">
        <f t="shared" si="0"/>
        <v>3.8482695746654381E-3</v>
      </c>
      <c r="G25" s="108">
        <f t="shared" si="0"/>
        <v>2.7283943421617746E-2</v>
      </c>
      <c r="H25" s="108">
        <f t="shared" si="0"/>
        <v>2.2049472706972391E-2</v>
      </c>
      <c r="I25" s="109">
        <f>+AVERAGE(B25,C25,D25,F25,AVERAGE(G25:H25))</f>
        <v>8.9129814613685548E-3</v>
      </c>
      <c r="J25" s="110">
        <v>5.0000000000000001E-3</v>
      </c>
    </row>
    <row r="26" spans="1:10" ht="18" customHeight="1">
      <c r="A26" s="182" t="s">
        <v>231</v>
      </c>
      <c r="B26" s="182"/>
      <c r="C26" s="182"/>
      <c r="D26" s="182"/>
      <c r="E26" s="182"/>
      <c r="F26" s="182"/>
      <c r="G26" s="182"/>
      <c r="H26" s="182"/>
      <c r="I26" s="182"/>
      <c r="J26" s="182"/>
    </row>
    <row r="27" spans="1:10" ht="20.25" customHeight="1">
      <c r="A27" s="182"/>
      <c r="B27" s="182"/>
      <c r="C27" s="182"/>
      <c r="D27" s="182"/>
      <c r="E27" s="182"/>
      <c r="F27" s="182"/>
      <c r="G27" s="182"/>
      <c r="H27" s="182"/>
      <c r="I27" s="182"/>
      <c r="J27" s="182"/>
    </row>
    <row r="28" spans="1:10" ht="6" customHeight="1">
      <c r="A28" s="182" t="s">
        <v>902</v>
      </c>
      <c r="B28" s="182"/>
      <c r="C28" s="182"/>
      <c r="D28" s="182"/>
      <c r="E28" s="182"/>
      <c r="F28" s="182"/>
      <c r="G28" s="182"/>
      <c r="H28" s="182"/>
      <c r="I28" s="182"/>
      <c r="J28" s="182"/>
    </row>
    <row r="29" spans="1:10">
      <c r="A29" s="182"/>
      <c r="B29" s="182"/>
      <c r="C29" s="182"/>
      <c r="D29" s="182"/>
      <c r="E29" s="182"/>
      <c r="F29" s="182"/>
      <c r="G29" s="182"/>
      <c r="H29" s="182"/>
      <c r="I29" s="182"/>
      <c r="J29" s="182"/>
    </row>
    <row r="30" spans="1:10">
      <c r="B30" s="106"/>
    </row>
    <row r="32" spans="1:10" ht="20.25" customHeight="1">
      <c r="C32" s="106"/>
    </row>
  </sheetData>
  <mergeCells count="6">
    <mergeCell ref="A28:J29"/>
    <mergeCell ref="A1:J1"/>
    <mergeCell ref="A12:I12"/>
    <mergeCell ref="A6:I6"/>
    <mergeCell ref="A21:I21"/>
    <mergeCell ref="A26:J27"/>
  </mergeCells>
  <pageMargins left="0.7" right="0.7" top="0.75" bottom="0.75" header="0.3" footer="0.3"/>
  <pageSetup paperSize="9" scale="80"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dimension ref="B2:B5"/>
  <sheetViews>
    <sheetView workbookViewId="0">
      <selection activeCell="C16" sqref="C16"/>
    </sheetView>
  </sheetViews>
  <sheetFormatPr baseColWidth="10" defaultColWidth="9.19921875" defaultRowHeight="16"/>
  <cols>
    <col min="1" max="1" width="9.19921875" style="5"/>
    <col min="2" max="2" width="9.19921875" style="28"/>
    <col min="3" max="16384" width="9.19921875" style="5"/>
  </cols>
  <sheetData>
    <row r="2" spans="2:2">
      <c r="B2" s="26" t="s">
        <v>782</v>
      </c>
    </row>
    <row r="3" spans="2:2">
      <c r="B3" s="27" t="s">
        <v>1225</v>
      </c>
    </row>
    <row r="4" spans="2:2">
      <c r="B4" s="27" t="s">
        <v>1226</v>
      </c>
    </row>
    <row r="5" spans="2:2">
      <c r="B5" s="27" t="s">
        <v>783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92"/>
  <sheetViews>
    <sheetView topLeftCell="A43" workbookViewId="0">
      <selection activeCell="B54" sqref="B54"/>
    </sheetView>
  </sheetViews>
  <sheetFormatPr baseColWidth="10" defaultColWidth="9.19921875" defaultRowHeight="15"/>
  <cols>
    <col min="1" max="16384" width="9.19921875" style="30"/>
  </cols>
  <sheetData>
    <row r="1" spans="1:22">
      <c r="A1" s="30" t="s">
        <v>784</v>
      </c>
      <c r="B1" s="30" t="s">
        <v>785</v>
      </c>
      <c r="C1" s="30" t="s">
        <v>786</v>
      </c>
      <c r="D1" s="30" t="s">
        <v>787</v>
      </c>
      <c r="E1" s="30" t="s">
        <v>788</v>
      </c>
      <c r="F1" s="30" t="s">
        <v>789</v>
      </c>
      <c r="G1" s="30" t="s">
        <v>890</v>
      </c>
      <c r="H1" s="30" t="s">
        <v>89</v>
      </c>
      <c r="I1" s="30" t="s">
        <v>790</v>
      </c>
      <c r="J1" s="30" t="s">
        <v>487</v>
      </c>
      <c r="K1" s="30" t="s">
        <v>791</v>
      </c>
      <c r="L1" s="30" t="s">
        <v>792</v>
      </c>
      <c r="M1" s="30" t="s">
        <v>793</v>
      </c>
      <c r="N1" s="30" t="s">
        <v>269</v>
      </c>
      <c r="O1" s="30" t="s">
        <v>267</v>
      </c>
      <c r="P1" s="30" t="s">
        <v>794</v>
      </c>
      <c r="Q1" s="30" t="s">
        <v>795</v>
      </c>
      <c r="R1" s="30" t="s">
        <v>796</v>
      </c>
      <c r="S1" s="30" t="s">
        <v>797</v>
      </c>
      <c r="T1" s="30" t="s">
        <v>27</v>
      </c>
      <c r="U1" s="30" t="s">
        <v>798</v>
      </c>
      <c r="V1" s="30" t="s">
        <v>799</v>
      </c>
    </row>
    <row r="2" spans="1:22">
      <c r="A2" s="30">
        <f t="shared" ref="A2:A33" si="0">+_xlfn.RANK.AVG(C2,$C$2:$C$92,0)</f>
        <v>6</v>
      </c>
      <c r="B2" s="30" t="s">
        <v>284</v>
      </c>
      <c r="C2" s="30">
        <v>4.1779999999999999</v>
      </c>
      <c r="D2" s="30">
        <v>0.66500000000000004</v>
      </c>
      <c r="E2" s="30">
        <f t="shared" ref="E2:E33" si="1">+D2*1.96</f>
        <v>1.3034000000000001</v>
      </c>
      <c r="F2" s="30">
        <f t="shared" ref="F2:F12" si="2">+AVERAGE($C$2:$C$12)</f>
        <v>1.1005472727272727</v>
      </c>
      <c r="G2" s="30">
        <f>+AVERAGE(F2,F13,F21,F53,F46,F58,F71)</f>
        <v>1.1923390169156243</v>
      </c>
      <c r="U2" s="30">
        <v>5</v>
      </c>
      <c r="V2" s="30">
        <v>1</v>
      </c>
    </row>
    <row r="3" spans="1:22">
      <c r="A3" s="30">
        <f t="shared" si="0"/>
        <v>17</v>
      </c>
      <c r="B3" s="30" t="s">
        <v>284</v>
      </c>
      <c r="C3" s="30">
        <v>1.679</v>
      </c>
      <c r="D3" s="30">
        <v>0.57999999999999996</v>
      </c>
      <c r="E3" s="30">
        <f t="shared" si="1"/>
        <v>1.1367999999999998</v>
      </c>
      <c r="F3" s="30">
        <f t="shared" si="2"/>
        <v>1.1005472727272727</v>
      </c>
      <c r="G3" s="30">
        <f t="shared" ref="G3:G34" si="3">+G2</f>
        <v>1.1923390169156243</v>
      </c>
      <c r="I3" s="30" t="s">
        <v>800</v>
      </c>
      <c r="U3" s="30">
        <v>5</v>
      </c>
      <c r="V3" s="30">
        <v>3</v>
      </c>
    </row>
    <row r="4" spans="1:22">
      <c r="A4" s="30">
        <f t="shared" si="0"/>
        <v>19</v>
      </c>
      <c r="B4" s="30" t="s">
        <v>284</v>
      </c>
      <c r="C4" s="30">
        <v>1.6379999999999999</v>
      </c>
      <c r="D4" s="30">
        <v>0.44700000000000001</v>
      </c>
      <c r="E4" s="30">
        <f t="shared" si="1"/>
        <v>0.87612000000000001</v>
      </c>
      <c r="F4" s="30">
        <f t="shared" si="2"/>
        <v>1.1005472727272727</v>
      </c>
      <c r="G4" s="30">
        <f t="shared" si="3"/>
        <v>1.1923390169156243</v>
      </c>
      <c r="K4" s="30" t="s">
        <v>800</v>
      </c>
      <c r="U4" s="30">
        <v>5</v>
      </c>
      <c r="V4" s="30">
        <v>2</v>
      </c>
    </row>
    <row r="5" spans="1:22">
      <c r="A5" s="30">
        <f t="shared" si="0"/>
        <v>27</v>
      </c>
      <c r="B5" s="30" t="s">
        <v>284</v>
      </c>
      <c r="C5" s="30">
        <v>0.748</v>
      </c>
      <c r="D5" s="30">
        <v>0.06</v>
      </c>
      <c r="E5" s="30">
        <f t="shared" si="1"/>
        <v>0.1176</v>
      </c>
      <c r="F5" s="30">
        <f t="shared" si="2"/>
        <v>1.1005472727272727</v>
      </c>
      <c r="G5" s="30">
        <f t="shared" si="3"/>
        <v>1.1923390169156243</v>
      </c>
      <c r="I5" s="30" t="s">
        <v>800</v>
      </c>
      <c r="J5" s="30" t="s">
        <v>800</v>
      </c>
      <c r="K5" s="30" t="s">
        <v>800</v>
      </c>
      <c r="U5" s="30">
        <v>8</v>
      </c>
      <c r="V5" s="30">
        <v>6</v>
      </c>
    </row>
    <row r="6" spans="1:22">
      <c r="A6" s="30">
        <f t="shared" si="0"/>
        <v>33</v>
      </c>
      <c r="B6" s="30" t="s">
        <v>284</v>
      </c>
      <c r="C6" s="30">
        <v>0.66400000000000003</v>
      </c>
      <c r="D6" s="30">
        <v>4.4999999999999998E-2</v>
      </c>
      <c r="E6" s="30">
        <f t="shared" si="1"/>
        <v>8.8200000000000001E-2</v>
      </c>
      <c r="F6" s="30">
        <f t="shared" si="2"/>
        <v>1.1005472727272727</v>
      </c>
      <c r="G6" s="30">
        <f t="shared" si="3"/>
        <v>1.1923390169156243</v>
      </c>
      <c r="J6" s="30" t="s">
        <v>800</v>
      </c>
      <c r="K6" s="30" t="s">
        <v>800</v>
      </c>
      <c r="U6" s="30">
        <v>6</v>
      </c>
      <c r="V6" s="30">
        <v>1</v>
      </c>
    </row>
    <row r="7" spans="1:22">
      <c r="A7" s="30">
        <f t="shared" si="0"/>
        <v>32</v>
      </c>
      <c r="B7" s="30" t="s">
        <v>284</v>
      </c>
      <c r="C7" s="30">
        <v>0.66400999999999999</v>
      </c>
      <c r="D7" s="30">
        <v>4.4999999999999998E-2</v>
      </c>
      <c r="E7" s="30">
        <f t="shared" si="1"/>
        <v>8.8200000000000001E-2</v>
      </c>
      <c r="F7" s="30">
        <f t="shared" si="2"/>
        <v>1.1005472727272727</v>
      </c>
      <c r="G7" s="30">
        <f t="shared" si="3"/>
        <v>1.1923390169156243</v>
      </c>
      <c r="J7" s="30" t="s">
        <v>800</v>
      </c>
      <c r="K7" s="30" t="s">
        <v>800</v>
      </c>
      <c r="U7" s="30">
        <v>6</v>
      </c>
      <c r="V7" s="30">
        <v>2</v>
      </c>
    </row>
    <row r="8" spans="1:22">
      <c r="A8" s="30">
        <f t="shared" si="0"/>
        <v>36</v>
      </c>
      <c r="B8" s="30" t="s">
        <v>284</v>
      </c>
      <c r="C8" s="30">
        <v>0.64600000000000002</v>
      </c>
      <c r="D8" s="30">
        <v>4.8000000000000001E-2</v>
      </c>
      <c r="E8" s="30">
        <f t="shared" si="1"/>
        <v>9.4079999999999997E-2</v>
      </c>
      <c r="F8" s="30">
        <f t="shared" si="2"/>
        <v>1.1005472727272727</v>
      </c>
      <c r="G8" s="30">
        <f t="shared" si="3"/>
        <v>1.1923390169156243</v>
      </c>
      <c r="J8" s="30" t="s">
        <v>800</v>
      </c>
      <c r="K8" s="30" t="s">
        <v>800</v>
      </c>
      <c r="U8" s="30">
        <v>7</v>
      </c>
      <c r="V8" s="30">
        <v>1</v>
      </c>
    </row>
    <row r="9" spans="1:22">
      <c r="A9" s="30">
        <f t="shared" si="0"/>
        <v>42</v>
      </c>
      <c r="B9" s="30" t="s">
        <v>284</v>
      </c>
      <c r="C9" s="30">
        <v>0.55900000000000005</v>
      </c>
      <c r="D9" s="30">
        <v>4.4999999999999998E-2</v>
      </c>
      <c r="E9" s="30">
        <f t="shared" si="1"/>
        <v>8.8200000000000001E-2</v>
      </c>
      <c r="F9" s="30">
        <f t="shared" si="2"/>
        <v>1.1005472727272727</v>
      </c>
      <c r="G9" s="30">
        <f t="shared" si="3"/>
        <v>1.1923390169156243</v>
      </c>
      <c r="J9" s="30" t="s">
        <v>800</v>
      </c>
      <c r="K9" s="30" t="s">
        <v>800</v>
      </c>
      <c r="U9" s="30">
        <v>6</v>
      </c>
      <c r="V9" s="30">
        <v>3</v>
      </c>
    </row>
    <row r="10" spans="1:22">
      <c r="A10" s="30">
        <f t="shared" si="0"/>
        <v>43</v>
      </c>
      <c r="B10" s="30" t="s">
        <v>284</v>
      </c>
      <c r="C10" s="30">
        <v>0.54800000000000004</v>
      </c>
      <c r="D10" s="30">
        <v>0.21299999999999999</v>
      </c>
      <c r="E10" s="30">
        <f t="shared" si="1"/>
        <v>0.41747999999999996</v>
      </c>
      <c r="F10" s="30">
        <f t="shared" si="2"/>
        <v>1.1005472727272727</v>
      </c>
      <c r="G10" s="30">
        <f t="shared" si="3"/>
        <v>1.1923390169156243</v>
      </c>
      <c r="I10" s="30" t="s">
        <v>800</v>
      </c>
      <c r="K10" s="30" t="s">
        <v>800</v>
      </c>
      <c r="U10" s="30">
        <v>5</v>
      </c>
      <c r="V10" s="30">
        <v>4</v>
      </c>
    </row>
    <row r="11" spans="1:22">
      <c r="A11" s="30">
        <f t="shared" si="0"/>
        <v>58</v>
      </c>
      <c r="B11" s="30" t="s">
        <v>284</v>
      </c>
      <c r="C11" s="30">
        <v>0.39100000000000001</v>
      </c>
      <c r="D11" s="30">
        <v>0.03</v>
      </c>
      <c r="E11" s="30">
        <f t="shared" si="1"/>
        <v>5.8799999999999998E-2</v>
      </c>
      <c r="F11" s="30">
        <f t="shared" si="2"/>
        <v>1.1005472727272727</v>
      </c>
      <c r="G11" s="30">
        <f t="shared" si="3"/>
        <v>1.1923390169156243</v>
      </c>
      <c r="I11" s="30" t="s">
        <v>800</v>
      </c>
      <c r="J11" s="30" t="s">
        <v>800</v>
      </c>
      <c r="K11" s="30" t="s">
        <v>800</v>
      </c>
      <c r="U11" s="30">
        <v>7</v>
      </c>
      <c r="V11" s="30">
        <v>2</v>
      </c>
    </row>
    <row r="12" spans="1:22">
      <c r="A12" s="30">
        <f t="shared" si="0"/>
        <v>57</v>
      </c>
      <c r="B12" s="30" t="s">
        <v>284</v>
      </c>
      <c r="C12" s="30">
        <v>0.39101000000000002</v>
      </c>
      <c r="D12" s="30">
        <v>0.03</v>
      </c>
      <c r="E12" s="30">
        <f t="shared" si="1"/>
        <v>5.8799999999999998E-2</v>
      </c>
      <c r="F12" s="30">
        <f t="shared" si="2"/>
        <v>1.1005472727272727</v>
      </c>
      <c r="G12" s="30">
        <f t="shared" si="3"/>
        <v>1.1923390169156243</v>
      </c>
      <c r="J12" s="30" t="s">
        <v>800</v>
      </c>
      <c r="K12" s="30" t="s">
        <v>800</v>
      </c>
      <c r="U12" s="30">
        <v>8</v>
      </c>
      <c r="V12" s="30">
        <v>5</v>
      </c>
    </row>
    <row r="13" spans="1:22">
      <c r="A13" s="30">
        <f t="shared" si="0"/>
        <v>1</v>
      </c>
      <c r="B13" s="30" t="s">
        <v>801</v>
      </c>
      <c r="C13" s="30">
        <v>8.0439393939393948</v>
      </c>
      <c r="D13" s="30">
        <v>0.19393939393939397</v>
      </c>
      <c r="E13" s="30">
        <f t="shared" si="1"/>
        <v>0.38012121212121219</v>
      </c>
      <c r="F13" s="30">
        <f t="shared" ref="F13:F20" si="4">+AVERAGE($C$13:$C$20)</f>
        <v>4.4935606060606075</v>
      </c>
      <c r="G13" s="30">
        <f t="shared" si="3"/>
        <v>1.1923390169156243</v>
      </c>
      <c r="I13" s="30" t="s">
        <v>800</v>
      </c>
      <c r="K13" s="30" t="s">
        <v>800</v>
      </c>
      <c r="U13" s="30">
        <v>4</v>
      </c>
      <c r="V13" s="30">
        <v>4</v>
      </c>
    </row>
    <row r="14" spans="1:22">
      <c r="A14" s="30">
        <f t="shared" si="0"/>
        <v>2</v>
      </c>
      <c r="B14" s="30" t="s">
        <v>801</v>
      </c>
      <c r="C14" s="30">
        <v>6.2</v>
      </c>
      <c r="D14" s="30">
        <v>0.19515151515151516</v>
      </c>
      <c r="E14" s="30">
        <f t="shared" si="1"/>
        <v>0.38249696969696972</v>
      </c>
      <c r="F14" s="30">
        <f t="shared" si="4"/>
        <v>4.4935606060606075</v>
      </c>
      <c r="G14" s="30">
        <f t="shared" si="3"/>
        <v>1.1923390169156243</v>
      </c>
      <c r="I14" s="30" t="s">
        <v>800</v>
      </c>
      <c r="K14" s="30" t="s">
        <v>800</v>
      </c>
      <c r="U14" s="30">
        <v>4</v>
      </c>
      <c r="V14" s="30">
        <v>3</v>
      </c>
    </row>
    <row r="15" spans="1:22">
      <c r="A15" s="30">
        <f t="shared" si="0"/>
        <v>4</v>
      </c>
      <c r="B15" s="30" t="s">
        <v>801</v>
      </c>
      <c r="C15" s="30">
        <v>5.5969696969696976</v>
      </c>
      <c r="D15" s="30">
        <v>0.41015151515151521</v>
      </c>
      <c r="E15" s="30">
        <f t="shared" si="1"/>
        <v>0.80389696969696978</v>
      </c>
      <c r="F15" s="30">
        <f t="shared" si="4"/>
        <v>4.4935606060606075</v>
      </c>
      <c r="G15" s="30">
        <f t="shared" si="3"/>
        <v>1.1923390169156243</v>
      </c>
      <c r="I15" s="30" t="s">
        <v>800</v>
      </c>
      <c r="K15" s="30" t="s">
        <v>800</v>
      </c>
      <c r="N15" s="30" t="s">
        <v>800</v>
      </c>
      <c r="U15" s="30">
        <v>4</v>
      </c>
      <c r="V15" s="30">
        <v>1</v>
      </c>
    </row>
    <row r="16" spans="1:22">
      <c r="A16" s="30">
        <f t="shared" si="0"/>
        <v>5</v>
      </c>
      <c r="B16" s="30" t="s">
        <v>801</v>
      </c>
      <c r="C16" s="30">
        <v>5.4242424242424248</v>
      </c>
      <c r="D16" s="30">
        <v>0.40909090909090917</v>
      </c>
      <c r="E16" s="30">
        <f t="shared" si="1"/>
        <v>0.80181818181818199</v>
      </c>
      <c r="F16" s="30">
        <f t="shared" si="4"/>
        <v>4.4935606060606075</v>
      </c>
      <c r="G16" s="30">
        <f t="shared" si="3"/>
        <v>1.1923390169156243</v>
      </c>
      <c r="I16" s="30" t="s">
        <v>800</v>
      </c>
      <c r="K16" s="30" t="s">
        <v>800</v>
      </c>
      <c r="N16" s="30" t="s">
        <v>800</v>
      </c>
      <c r="U16" s="30">
        <v>4</v>
      </c>
      <c r="V16" s="30">
        <v>2</v>
      </c>
    </row>
    <row r="17" spans="1:22">
      <c r="A17" s="30">
        <f t="shared" si="0"/>
        <v>8</v>
      </c>
      <c r="B17" s="30" t="s">
        <v>801</v>
      </c>
      <c r="C17" s="30">
        <v>3.0257575757575763</v>
      </c>
      <c r="D17" s="30">
        <v>0.19696969696969699</v>
      </c>
      <c r="E17" s="30">
        <f t="shared" si="1"/>
        <v>0.3860606060606061</v>
      </c>
      <c r="F17" s="30">
        <f t="shared" si="4"/>
        <v>4.4935606060606075</v>
      </c>
      <c r="G17" s="30">
        <f t="shared" si="3"/>
        <v>1.1923390169156243</v>
      </c>
      <c r="I17" s="30" t="s">
        <v>800</v>
      </c>
      <c r="K17" s="30" t="s">
        <v>800</v>
      </c>
      <c r="N17" s="30" t="s">
        <v>800</v>
      </c>
      <c r="U17" s="30">
        <v>3</v>
      </c>
      <c r="V17" s="30">
        <v>1</v>
      </c>
    </row>
    <row r="18" spans="1:22">
      <c r="A18" s="30">
        <f t="shared" si="0"/>
        <v>10</v>
      </c>
      <c r="B18" s="30" t="s">
        <v>801</v>
      </c>
      <c r="C18" s="30">
        <v>2.9878787878787882</v>
      </c>
      <c r="D18" s="30">
        <v>9.8636363636363661E-2</v>
      </c>
      <c r="E18" s="30">
        <f t="shared" si="1"/>
        <v>0.19332727272727276</v>
      </c>
      <c r="F18" s="30">
        <f t="shared" si="4"/>
        <v>4.4935606060606075</v>
      </c>
      <c r="G18" s="30">
        <f t="shared" si="3"/>
        <v>1.1923390169156243</v>
      </c>
      <c r="I18" s="30" t="s">
        <v>800</v>
      </c>
      <c r="K18" s="30" t="s">
        <v>800</v>
      </c>
      <c r="U18" s="30">
        <v>3</v>
      </c>
      <c r="V18" s="30">
        <v>4</v>
      </c>
    </row>
    <row r="19" spans="1:22">
      <c r="A19" s="30">
        <f t="shared" si="0"/>
        <v>12</v>
      </c>
      <c r="B19" s="30" t="s">
        <v>801</v>
      </c>
      <c r="C19" s="30">
        <v>2.6181818181818186</v>
      </c>
      <c r="D19" s="30">
        <v>0.19818181818181821</v>
      </c>
      <c r="E19" s="30">
        <f t="shared" si="1"/>
        <v>0.38843636363636369</v>
      </c>
      <c r="F19" s="30">
        <f t="shared" si="4"/>
        <v>4.4935606060606075</v>
      </c>
      <c r="G19" s="30">
        <f t="shared" si="3"/>
        <v>1.1923390169156243</v>
      </c>
      <c r="I19" s="30" t="s">
        <v>800</v>
      </c>
      <c r="K19" s="30" t="s">
        <v>800</v>
      </c>
      <c r="N19" s="30" t="s">
        <v>800</v>
      </c>
      <c r="U19" s="30">
        <v>3</v>
      </c>
      <c r="V19" s="30">
        <v>2</v>
      </c>
    </row>
    <row r="20" spans="1:22">
      <c r="A20" s="30">
        <f t="shared" si="0"/>
        <v>16</v>
      </c>
      <c r="B20" s="30" t="s">
        <v>801</v>
      </c>
      <c r="C20" s="30">
        <v>2.0515151515151517</v>
      </c>
      <c r="D20" s="30">
        <v>9.6666666666666679E-2</v>
      </c>
      <c r="E20" s="30">
        <f t="shared" si="1"/>
        <v>0.1894666666666667</v>
      </c>
      <c r="F20" s="30">
        <f t="shared" si="4"/>
        <v>4.4935606060606075</v>
      </c>
      <c r="G20" s="30">
        <f t="shared" si="3"/>
        <v>1.1923390169156243</v>
      </c>
      <c r="I20" s="30" t="s">
        <v>800</v>
      </c>
      <c r="K20" s="30" t="s">
        <v>800</v>
      </c>
      <c r="U20" s="30">
        <v>3</v>
      </c>
      <c r="V20" s="30">
        <v>3</v>
      </c>
    </row>
    <row r="21" spans="1:22">
      <c r="A21" s="30">
        <f t="shared" si="0"/>
        <v>20</v>
      </c>
      <c r="B21" s="30" t="s">
        <v>802</v>
      </c>
      <c r="C21" s="30">
        <v>1.2609999999999999</v>
      </c>
      <c r="D21" s="30">
        <v>0.64300000000000002</v>
      </c>
      <c r="E21" s="30">
        <f t="shared" si="1"/>
        <v>1.2602800000000001</v>
      </c>
      <c r="F21" s="30">
        <f t="shared" ref="F21:F44" si="5">+AVERAGE($C$21:$C$44)</f>
        <v>0.60971375000000017</v>
      </c>
      <c r="G21" s="30">
        <f t="shared" si="3"/>
        <v>1.1923390169156243</v>
      </c>
      <c r="J21" s="30" t="s">
        <v>800</v>
      </c>
      <c r="K21" s="30" t="s">
        <v>800</v>
      </c>
      <c r="L21" s="30" t="s">
        <v>800</v>
      </c>
      <c r="M21" s="30" t="s">
        <v>800</v>
      </c>
      <c r="N21" s="30" t="s">
        <v>800</v>
      </c>
      <c r="Q21" s="30" t="s">
        <v>800</v>
      </c>
      <c r="U21" s="30">
        <v>4</v>
      </c>
      <c r="V21" s="30">
        <v>4</v>
      </c>
    </row>
    <row r="22" spans="1:22">
      <c r="A22" s="30">
        <f t="shared" si="0"/>
        <v>23</v>
      </c>
      <c r="B22" s="30" t="s">
        <v>802</v>
      </c>
      <c r="C22" s="30">
        <v>0.91300000000000003</v>
      </c>
      <c r="D22" s="30">
        <v>0.3</v>
      </c>
      <c r="E22" s="30">
        <f t="shared" si="1"/>
        <v>0.58799999999999997</v>
      </c>
      <c r="F22" s="30">
        <f t="shared" si="5"/>
        <v>0.60971375000000017</v>
      </c>
      <c r="G22" s="30">
        <f t="shared" si="3"/>
        <v>1.1923390169156243</v>
      </c>
      <c r="J22" s="30" t="s">
        <v>800</v>
      </c>
      <c r="K22" s="30" t="s">
        <v>800</v>
      </c>
      <c r="L22" s="30" t="s">
        <v>800</v>
      </c>
      <c r="M22" s="30" t="s">
        <v>800</v>
      </c>
      <c r="N22" s="30" t="s">
        <v>800</v>
      </c>
      <c r="P22" s="30" t="s">
        <v>800</v>
      </c>
      <c r="U22" s="30">
        <v>4</v>
      </c>
      <c r="V22" s="30">
        <v>4</v>
      </c>
    </row>
    <row r="23" spans="1:22">
      <c r="A23" s="30">
        <f t="shared" si="0"/>
        <v>26</v>
      </c>
      <c r="B23" s="30" t="s">
        <v>802</v>
      </c>
      <c r="C23" s="30">
        <v>0.82399999999999995</v>
      </c>
      <c r="D23" s="30">
        <v>0.32800000000000001</v>
      </c>
      <c r="E23" s="30">
        <f t="shared" si="1"/>
        <v>0.64288000000000001</v>
      </c>
      <c r="F23" s="30">
        <f t="shared" si="5"/>
        <v>0.60971375000000017</v>
      </c>
      <c r="G23" s="30">
        <f t="shared" si="3"/>
        <v>1.1923390169156243</v>
      </c>
      <c r="J23" s="30" t="s">
        <v>800</v>
      </c>
      <c r="K23" s="30" t="s">
        <v>800</v>
      </c>
      <c r="L23" s="30" t="s">
        <v>800</v>
      </c>
      <c r="M23" s="30" t="s">
        <v>800</v>
      </c>
      <c r="N23" s="30" t="s">
        <v>800</v>
      </c>
      <c r="P23" s="30" t="s">
        <v>800</v>
      </c>
      <c r="U23" s="30">
        <v>4</v>
      </c>
      <c r="V23" s="30">
        <v>3</v>
      </c>
    </row>
    <row r="24" spans="1:22">
      <c r="A24" s="30">
        <f t="shared" si="0"/>
        <v>37</v>
      </c>
      <c r="B24" s="30" t="s">
        <v>802</v>
      </c>
      <c r="C24" s="30">
        <v>0.63600000000000001</v>
      </c>
      <c r="D24" s="30">
        <v>0.318</v>
      </c>
      <c r="E24" s="30">
        <f t="shared" si="1"/>
        <v>0.62327999999999995</v>
      </c>
      <c r="F24" s="30">
        <f t="shared" si="5"/>
        <v>0.60971375000000017</v>
      </c>
      <c r="G24" s="30">
        <f t="shared" si="3"/>
        <v>1.1923390169156243</v>
      </c>
      <c r="J24" s="30" t="s">
        <v>800</v>
      </c>
      <c r="K24" s="30" t="s">
        <v>800</v>
      </c>
      <c r="L24" s="30" t="s">
        <v>800</v>
      </c>
      <c r="M24" s="30" t="s">
        <v>800</v>
      </c>
      <c r="N24" s="30" t="s">
        <v>800</v>
      </c>
      <c r="P24" s="30" t="s">
        <v>800</v>
      </c>
      <c r="U24" s="30">
        <v>4</v>
      </c>
      <c r="V24" s="30">
        <v>2</v>
      </c>
    </row>
    <row r="25" spans="1:22">
      <c r="A25" s="30">
        <f t="shared" si="0"/>
        <v>39</v>
      </c>
      <c r="B25" s="30" t="s">
        <v>802</v>
      </c>
      <c r="C25" s="30">
        <v>0.57099999999999995</v>
      </c>
      <c r="D25" s="30">
        <v>0.27200000000000002</v>
      </c>
      <c r="E25" s="30">
        <f t="shared" si="1"/>
        <v>0.53312000000000004</v>
      </c>
      <c r="F25" s="30">
        <f t="shared" si="5"/>
        <v>0.60971375000000017</v>
      </c>
      <c r="G25" s="30">
        <f t="shared" si="3"/>
        <v>1.1923390169156243</v>
      </c>
      <c r="J25" s="30" t="s">
        <v>800</v>
      </c>
      <c r="K25" s="30" t="s">
        <v>800</v>
      </c>
      <c r="L25" s="30" t="s">
        <v>800</v>
      </c>
      <c r="M25" s="30" t="s">
        <v>800</v>
      </c>
      <c r="N25" s="30" t="s">
        <v>800</v>
      </c>
      <c r="P25" s="30" t="s">
        <v>800</v>
      </c>
      <c r="U25" s="30">
        <v>3</v>
      </c>
      <c r="V25" s="30">
        <v>2</v>
      </c>
    </row>
    <row r="26" spans="1:22">
      <c r="A26" s="30">
        <f t="shared" si="0"/>
        <v>41</v>
      </c>
      <c r="B26" s="30" t="s">
        <v>802</v>
      </c>
      <c r="C26" s="30">
        <v>0.56999999999999995</v>
      </c>
      <c r="D26" s="30">
        <v>0.27200000000000002</v>
      </c>
      <c r="E26" s="30">
        <f t="shared" si="1"/>
        <v>0.53312000000000004</v>
      </c>
      <c r="F26" s="30">
        <f t="shared" si="5"/>
        <v>0.60971375000000017</v>
      </c>
      <c r="G26" s="30">
        <f t="shared" si="3"/>
        <v>1.1923390169156243</v>
      </c>
      <c r="J26" s="30" t="s">
        <v>800</v>
      </c>
      <c r="K26" s="30" t="s">
        <v>800</v>
      </c>
      <c r="L26" s="30" t="s">
        <v>800</v>
      </c>
      <c r="M26" s="30" t="s">
        <v>800</v>
      </c>
      <c r="N26" s="30" t="s">
        <v>800</v>
      </c>
      <c r="P26" s="30" t="s">
        <v>800</v>
      </c>
      <c r="U26" s="30">
        <v>3</v>
      </c>
      <c r="V26" s="30">
        <v>1</v>
      </c>
    </row>
    <row r="27" spans="1:22">
      <c r="A27" s="30">
        <f t="shared" si="0"/>
        <v>40</v>
      </c>
      <c r="B27" s="30" t="s">
        <v>802</v>
      </c>
      <c r="C27" s="30">
        <v>0.57010000000000005</v>
      </c>
      <c r="D27" s="30">
        <v>0.27200000000000002</v>
      </c>
      <c r="E27" s="30">
        <f t="shared" si="1"/>
        <v>0.53312000000000004</v>
      </c>
      <c r="F27" s="30">
        <f t="shared" si="5"/>
        <v>0.60971375000000017</v>
      </c>
      <c r="G27" s="30">
        <f t="shared" si="3"/>
        <v>1.1923390169156243</v>
      </c>
      <c r="J27" s="30" t="s">
        <v>800</v>
      </c>
      <c r="K27" s="30" t="s">
        <v>800</v>
      </c>
      <c r="L27" s="30" t="s">
        <v>800</v>
      </c>
      <c r="M27" s="30" t="s">
        <v>800</v>
      </c>
      <c r="N27" s="30" t="s">
        <v>800</v>
      </c>
      <c r="P27" s="30" t="s">
        <v>800</v>
      </c>
      <c r="U27" s="30">
        <v>4</v>
      </c>
      <c r="V27" s="30">
        <v>1</v>
      </c>
    </row>
    <row r="28" spans="1:22">
      <c r="A28" s="30">
        <f t="shared" si="0"/>
        <v>46</v>
      </c>
      <c r="B28" s="30" t="s">
        <v>802</v>
      </c>
      <c r="C28" s="30">
        <v>0.53300000000000003</v>
      </c>
      <c r="D28" s="30">
        <v>0.27100000000000002</v>
      </c>
      <c r="E28" s="30">
        <f t="shared" si="1"/>
        <v>0.53116000000000008</v>
      </c>
      <c r="F28" s="30">
        <f t="shared" si="5"/>
        <v>0.60971375000000017</v>
      </c>
      <c r="G28" s="30">
        <f t="shared" si="3"/>
        <v>1.1923390169156243</v>
      </c>
      <c r="J28" s="30" t="s">
        <v>800</v>
      </c>
      <c r="K28" s="30" t="s">
        <v>800</v>
      </c>
      <c r="L28" s="30" t="s">
        <v>800</v>
      </c>
      <c r="M28" s="30" t="s">
        <v>800</v>
      </c>
      <c r="N28" s="30" t="s">
        <v>800</v>
      </c>
      <c r="P28" s="30" t="s">
        <v>800</v>
      </c>
      <c r="U28" s="30">
        <v>3</v>
      </c>
      <c r="V28" s="30">
        <v>3</v>
      </c>
    </row>
    <row r="29" spans="1:22">
      <c r="A29" s="30">
        <f t="shared" si="0"/>
        <v>50</v>
      </c>
      <c r="B29" s="30" t="s">
        <v>802</v>
      </c>
      <c r="C29" s="30">
        <v>0.46600000000000003</v>
      </c>
      <c r="D29" s="30">
        <v>0.59799999999999998</v>
      </c>
      <c r="E29" s="30">
        <f t="shared" si="1"/>
        <v>1.17208</v>
      </c>
      <c r="F29" s="30">
        <f t="shared" si="5"/>
        <v>0.60971375000000017</v>
      </c>
      <c r="G29" s="30">
        <f t="shared" si="3"/>
        <v>1.1923390169156243</v>
      </c>
      <c r="J29" s="30" t="s">
        <v>800</v>
      </c>
      <c r="K29" s="30" t="s">
        <v>800</v>
      </c>
      <c r="L29" s="30" t="s">
        <v>800</v>
      </c>
      <c r="M29" s="30" t="s">
        <v>800</v>
      </c>
      <c r="N29" s="30" t="s">
        <v>800</v>
      </c>
      <c r="Q29" s="30" t="s">
        <v>800</v>
      </c>
      <c r="U29" s="30">
        <v>4</v>
      </c>
      <c r="V29" s="30">
        <v>3</v>
      </c>
    </row>
    <row r="30" spans="1:22">
      <c r="A30" s="30">
        <f t="shared" si="0"/>
        <v>62</v>
      </c>
      <c r="B30" s="30" t="s">
        <v>802</v>
      </c>
      <c r="C30" s="30">
        <v>0.27500000000000002</v>
      </c>
      <c r="D30" s="30">
        <v>0.27400000000000002</v>
      </c>
      <c r="E30" s="30">
        <f t="shared" si="1"/>
        <v>0.53704000000000007</v>
      </c>
      <c r="F30" s="30">
        <f t="shared" si="5"/>
        <v>0.60971375000000017</v>
      </c>
      <c r="G30" s="30">
        <f t="shared" si="3"/>
        <v>1.1923390169156243</v>
      </c>
      <c r="J30" s="30" t="s">
        <v>800</v>
      </c>
      <c r="K30" s="30" t="s">
        <v>800</v>
      </c>
      <c r="L30" s="30" t="s">
        <v>800</v>
      </c>
      <c r="M30" s="30" t="s">
        <v>800</v>
      </c>
      <c r="N30" s="30" t="s">
        <v>800</v>
      </c>
      <c r="Q30" s="30" t="s">
        <v>800</v>
      </c>
      <c r="U30" s="30">
        <v>3</v>
      </c>
      <c r="V30" s="30">
        <v>1</v>
      </c>
    </row>
    <row r="31" spans="1:22">
      <c r="A31" s="30">
        <f t="shared" si="0"/>
        <v>61</v>
      </c>
      <c r="B31" s="30" t="s">
        <v>802</v>
      </c>
      <c r="C31" s="30">
        <v>0.27500999999999998</v>
      </c>
      <c r="D31" s="30">
        <v>0.27400000000000002</v>
      </c>
      <c r="E31" s="30">
        <f t="shared" si="1"/>
        <v>0.53704000000000007</v>
      </c>
      <c r="F31" s="30">
        <f t="shared" si="5"/>
        <v>0.60971375000000017</v>
      </c>
      <c r="G31" s="30">
        <f t="shared" si="3"/>
        <v>1.1923390169156243</v>
      </c>
      <c r="J31" s="30" t="s">
        <v>800</v>
      </c>
      <c r="K31" s="30" t="s">
        <v>800</v>
      </c>
      <c r="L31" s="30" t="s">
        <v>800</v>
      </c>
      <c r="M31" s="30" t="s">
        <v>800</v>
      </c>
      <c r="N31" s="30" t="s">
        <v>800</v>
      </c>
      <c r="Q31" s="30" t="s">
        <v>800</v>
      </c>
      <c r="U31" s="30">
        <v>4</v>
      </c>
      <c r="V31" s="30">
        <v>1</v>
      </c>
    </row>
    <row r="32" spans="1:22">
      <c r="A32" s="30">
        <f t="shared" si="0"/>
        <v>63</v>
      </c>
      <c r="B32" s="30" t="s">
        <v>802</v>
      </c>
      <c r="C32" s="30">
        <v>0.27400000000000002</v>
      </c>
      <c r="D32" s="30">
        <v>0.27400000000000002</v>
      </c>
      <c r="E32" s="30">
        <f t="shared" si="1"/>
        <v>0.53704000000000007</v>
      </c>
      <c r="F32" s="30">
        <f t="shared" si="5"/>
        <v>0.60971375000000017</v>
      </c>
      <c r="G32" s="30">
        <f t="shared" si="3"/>
        <v>1.1923390169156243</v>
      </c>
      <c r="J32" s="30" t="s">
        <v>800</v>
      </c>
      <c r="K32" s="30" t="s">
        <v>800</v>
      </c>
      <c r="L32" s="30" t="s">
        <v>800</v>
      </c>
      <c r="M32" s="30" t="s">
        <v>800</v>
      </c>
      <c r="N32" s="30" t="s">
        <v>800</v>
      </c>
      <c r="Q32" s="30" t="s">
        <v>800</v>
      </c>
      <c r="U32" s="30">
        <v>3</v>
      </c>
      <c r="V32" s="30">
        <v>2</v>
      </c>
    </row>
    <row r="33" spans="1:22">
      <c r="A33" s="30">
        <f t="shared" si="0"/>
        <v>68</v>
      </c>
      <c r="B33" s="30" t="s">
        <v>802</v>
      </c>
      <c r="C33" s="30">
        <v>0.23799999999999999</v>
      </c>
      <c r="D33" s="30">
        <v>0.26600000000000001</v>
      </c>
      <c r="E33" s="30">
        <f t="shared" si="1"/>
        <v>0.52136000000000005</v>
      </c>
      <c r="F33" s="30">
        <f t="shared" si="5"/>
        <v>0.60971375000000017</v>
      </c>
      <c r="G33" s="30">
        <f t="shared" si="3"/>
        <v>1.1923390169156243</v>
      </c>
      <c r="J33" s="30" t="s">
        <v>800</v>
      </c>
      <c r="K33" s="30" t="s">
        <v>800</v>
      </c>
      <c r="L33" s="30" t="s">
        <v>800</v>
      </c>
      <c r="M33" s="30" t="s">
        <v>800</v>
      </c>
      <c r="N33" s="30" t="s">
        <v>800</v>
      </c>
      <c r="Q33" s="30" t="s">
        <v>800</v>
      </c>
      <c r="U33" s="30">
        <v>3</v>
      </c>
      <c r="V33" s="30">
        <v>3</v>
      </c>
    </row>
    <row r="34" spans="1:22">
      <c r="A34" s="30">
        <f t="shared" ref="A34:A65" si="6">+_xlfn.RANK.AVG(C34,$C$2:$C$92,0)</f>
        <v>84</v>
      </c>
      <c r="B34" s="30" t="s">
        <v>802</v>
      </c>
      <c r="C34" s="30">
        <v>2.7E-2</v>
      </c>
      <c r="D34" s="30">
        <v>0.27900000000000003</v>
      </c>
      <c r="E34" s="30">
        <f t="shared" ref="E34:E65" si="7">+D34*1.96</f>
        <v>0.54683999999999999</v>
      </c>
      <c r="F34" s="30">
        <f t="shared" si="5"/>
        <v>0.60971375000000017</v>
      </c>
      <c r="G34" s="30">
        <f t="shared" si="3"/>
        <v>1.1923390169156243</v>
      </c>
      <c r="J34" s="30" t="s">
        <v>800</v>
      </c>
      <c r="K34" s="30" t="s">
        <v>800</v>
      </c>
      <c r="L34" s="30" t="s">
        <v>800</v>
      </c>
      <c r="M34" s="30" t="s">
        <v>800</v>
      </c>
      <c r="N34" s="30" t="s">
        <v>800</v>
      </c>
      <c r="Q34" s="30" t="s">
        <v>800</v>
      </c>
      <c r="U34" s="30">
        <v>4</v>
      </c>
      <c r="V34" s="30">
        <v>2</v>
      </c>
    </row>
    <row r="35" spans="1:22">
      <c r="A35" s="30">
        <f t="shared" si="6"/>
        <v>35</v>
      </c>
      <c r="B35" s="30" t="s">
        <v>803</v>
      </c>
      <c r="C35" s="30">
        <v>0.64800000000000002</v>
      </c>
      <c r="D35" s="30">
        <v>0.32300000000000001</v>
      </c>
      <c r="E35" s="30">
        <f t="shared" si="7"/>
        <v>0.63307999999999998</v>
      </c>
      <c r="F35" s="30">
        <f t="shared" si="5"/>
        <v>0.60971375000000017</v>
      </c>
      <c r="G35" s="30">
        <f t="shared" ref="G35:G53" si="8">+G34</f>
        <v>1.1923390169156243</v>
      </c>
      <c r="J35" s="30" t="s">
        <v>800</v>
      </c>
      <c r="K35" s="30" t="s">
        <v>800</v>
      </c>
      <c r="L35" s="30" t="s">
        <v>800</v>
      </c>
      <c r="M35" s="30" t="s">
        <v>800</v>
      </c>
      <c r="N35" s="30" t="s">
        <v>800</v>
      </c>
      <c r="P35" s="30" t="s">
        <v>800</v>
      </c>
      <c r="U35" s="30">
        <v>5</v>
      </c>
      <c r="V35" s="30">
        <v>1</v>
      </c>
    </row>
    <row r="36" spans="1:22">
      <c r="A36" s="30">
        <f t="shared" si="6"/>
        <v>28</v>
      </c>
      <c r="B36" s="30" t="s">
        <v>804</v>
      </c>
      <c r="C36" s="30">
        <v>0.73599999999999999</v>
      </c>
      <c r="D36" s="30">
        <v>0.36099999999999999</v>
      </c>
      <c r="E36" s="30">
        <f t="shared" si="7"/>
        <v>0.70755999999999997</v>
      </c>
      <c r="F36" s="30">
        <f t="shared" si="5"/>
        <v>0.60971375000000017</v>
      </c>
      <c r="G36" s="30">
        <f t="shared" si="8"/>
        <v>1.1923390169156243</v>
      </c>
      <c r="J36" s="30" t="s">
        <v>800</v>
      </c>
      <c r="K36" s="30" t="s">
        <v>800</v>
      </c>
      <c r="L36" s="30" t="s">
        <v>800</v>
      </c>
      <c r="M36" s="30" t="s">
        <v>800</v>
      </c>
      <c r="N36" s="30" t="s">
        <v>800</v>
      </c>
      <c r="P36" s="30" t="s">
        <v>800</v>
      </c>
      <c r="U36" s="30">
        <v>5</v>
      </c>
      <c r="V36" s="30">
        <v>2</v>
      </c>
    </row>
    <row r="37" spans="1:22">
      <c r="A37" s="30">
        <f t="shared" si="6"/>
        <v>25</v>
      </c>
      <c r="B37" s="30" t="s">
        <v>805</v>
      </c>
      <c r="C37" s="30">
        <v>0.83199999999999996</v>
      </c>
      <c r="D37" s="30">
        <v>0.39800000000000002</v>
      </c>
      <c r="E37" s="30">
        <f t="shared" si="7"/>
        <v>0.78008</v>
      </c>
      <c r="F37" s="30">
        <f t="shared" si="5"/>
        <v>0.60971375000000017</v>
      </c>
      <c r="G37" s="30">
        <f t="shared" si="8"/>
        <v>1.1923390169156243</v>
      </c>
      <c r="J37" s="30" t="s">
        <v>800</v>
      </c>
      <c r="K37" s="30" t="s">
        <v>800</v>
      </c>
      <c r="L37" s="30" t="s">
        <v>800</v>
      </c>
      <c r="M37" s="30" t="s">
        <v>800</v>
      </c>
      <c r="N37" s="30" t="s">
        <v>800</v>
      </c>
      <c r="P37" s="30" t="s">
        <v>800</v>
      </c>
      <c r="U37" s="30">
        <v>5</v>
      </c>
      <c r="V37" s="30">
        <v>3</v>
      </c>
    </row>
    <row r="38" spans="1:22">
      <c r="A38" s="30">
        <f t="shared" si="6"/>
        <v>22</v>
      </c>
      <c r="B38" s="30" t="s">
        <v>806</v>
      </c>
      <c r="C38" s="30">
        <v>0.96699999999999997</v>
      </c>
      <c r="D38" s="30">
        <v>0.35299999999999998</v>
      </c>
      <c r="E38" s="30">
        <f t="shared" si="7"/>
        <v>0.69187999999999994</v>
      </c>
      <c r="F38" s="30">
        <f t="shared" si="5"/>
        <v>0.60971375000000017</v>
      </c>
      <c r="G38" s="30">
        <f t="shared" si="8"/>
        <v>1.1923390169156243</v>
      </c>
      <c r="J38" s="30" t="s">
        <v>800</v>
      </c>
      <c r="K38" s="30" t="s">
        <v>800</v>
      </c>
      <c r="L38" s="30" t="s">
        <v>800</v>
      </c>
      <c r="M38" s="30" t="s">
        <v>800</v>
      </c>
      <c r="N38" s="30" t="s">
        <v>800</v>
      </c>
      <c r="P38" s="30" t="s">
        <v>800</v>
      </c>
      <c r="U38" s="30">
        <v>5</v>
      </c>
      <c r="V38" s="30">
        <v>4</v>
      </c>
    </row>
    <row r="39" spans="1:22">
      <c r="A39" s="30">
        <f t="shared" si="6"/>
        <v>54</v>
      </c>
      <c r="B39" s="30" t="s">
        <v>807</v>
      </c>
      <c r="C39" s="30">
        <v>0.40899999999999997</v>
      </c>
      <c r="D39" s="30">
        <v>0.32100000000000001</v>
      </c>
      <c r="E39" s="30">
        <f t="shared" si="7"/>
        <v>0.62916000000000005</v>
      </c>
      <c r="F39" s="30">
        <f t="shared" si="5"/>
        <v>0.60971375000000017</v>
      </c>
      <c r="G39" s="30">
        <f t="shared" si="8"/>
        <v>1.1923390169156243</v>
      </c>
      <c r="J39" s="30" t="s">
        <v>800</v>
      </c>
      <c r="K39" s="30" t="s">
        <v>800</v>
      </c>
      <c r="L39" s="30" t="s">
        <v>800</v>
      </c>
      <c r="M39" s="30" t="s">
        <v>800</v>
      </c>
      <c r="N39" s="30" t="s">
        <v>800</v>
      </c>
      <c r="Q39" s="30" t="s">
        <v>800</v>
      </c>
      <c r="U39" s="30">
        <v>5</v>
      </c>
      <c r="V39" s="30">
        <v>1</v>
      </c>
    </row>
    <row r="40" spans="1:22">
      <c r="A40" s="30">
        <f t="shared" si="6"/>
        <v>85</v>
      </c>
      <c r="B40" s="30" t="s">
        <v>808</v>
      </c>
      <c r="C40" s="30">
        <v>8.0000000000000002E-3</v>
      </c>
      <c r="D40" s="30">
        <v>0.32100000000000001</v>
      </c>
      <c r="E40" s="30">
        <f t="shared" si="7"/>
        <v>0.62916000000000005</v>
      </c>
      <c r="F40" s="30">
        <f t="shared" si="5"/>
        <v>0.60971375000000017</v>
      </c>
      <c r="G40" s="30">
        <f t="shared" si="8"/>
        <v>1.1923390169156243</v>
      </c>
      <c r="J40" s="30" t="s">
        <v>800</v>
      </c>
      <c r="K40" s="30" t="s">
        <v>800</v>
      </c>
      <c r="L40" s="30" t="s">
        <v>800</v>
      </c>
      <c r="M40" s="30" t="s">
        <v>800</v>
      </c>
      <c r="N40" s="30" t="s">
        <v>800</v>
      </c>
      <c r="Q40" s="30" t="s">
        <v>800</v>
      </c>
      <c r="U40" s="30">
        <v>5</v>
      </c>
      <c r="V40" s="30">
        <v>2</v>
      </c>
    </row>
    <row r="41" spans="1:22">
      <c r="A41" s="30">
        <f t="shared" si="6"/>
        <v>24</v>
      </c>
      <c r="B41" s="30" t="s">
        <v>809</v>
      </c>
      <c r="C41" s="30">
        <v>0.875</v>
      </c>
      <c r="D41" s="30">
        <v>0.82399999999999995</v>
      </c>
      <c r="E41" s="30">
        <f t="shared" si="7"/>
        <v>1.6150399999999998</v>
      </c>
      <c r="F41" s="30">
        <f t="shared" si="5"/>
        <v>0.60971375000000017</v>
      </c>
      <c r="G41" s="30">
        <f t="shared" si="8"/>
        <v>1.1923390169156243</v>
      </c>
      <c r="J41" s="30" t="s">
        <v>800</v>
      </c>
      <c r="K41" s="30" t="s">
        <v>800</v>
      </c>
      <c r="L41" s="30" t="s">
        <v>800</v>
      </c>
      <c r="M41" s="30" t="s">
        <v>800</v>
      </c>
      <c r="N41" s="30" t="s">
        <v>800</v>
      </c>
      <c r="Q41" s="30" t="s">
        <v>800</v>
      </c>
      <c r="U41" s="30">
        <v>5</v>
      </c>
      <c r="V41" s="30">
        <v>3</v>
      </c>
    </row>
    <row r="42" spans="1:22">
      <c r="A42" s="30">
        <f t="shared" si="6"/>
        <v>18</v>
      </c>
      <c r="B42" s="30" t="s">
        <v>810</v>
      </c>
      <c r="C42" s="30">
        <v>1.6679999999999999</v>
      </c>
      <c r="D42" s="30">
        <v>0.88600000000000001</v>
      </c>
      <c r="E42" s="30">
        <f t="shared" si="7"/>
        <v>1.7365599999999999</v>
      </c>
      <c r="F42" s="30">
        <f t="shared" si="5"/>
        <v>0.60971375000000017</v>
      </c>
      <c r="G42" s="30">
        <f t="shared" si="8"/>
        <v>1.1923390169156243</v>
      </c>
      <c r="J42" s="30" t="s">
        <v>800</v>
      </c>
      <c r="K42" s="30" t="s">
        <v>800</v>
      </c>
      <c r="L42" s="30" t="s">
        <v>800</v>
      </c>
      <c r="M42" s="30" t="s">
        <v>800</v>
      </c>
      <c r="N42" s="30" t="s">
        <v>800</v>
      </c>
      <c r="Q42" s="30" t="s">
        <v>800</v>
      </c>
      <c r="U42" s="30">
        <v>5</v>
      </c>
      <c r="V42" s="30">
        <v>4</v>
      </c>
    </row>
    <row r="43" spans="1:22">
      <c r="A43" s="30">
        <f t="shared" si="6"/>
        <v>34</v>
      </c>
      <c r="B43" s="30" t="s">
        <v>811</v>
      </c>
      <c r="C43" s="30">
        <v>0.64800999999999997</v>
      </c>
      <c r="D43" s="30">
        <v>0.32300000000000001</v>
      </c>
      <c r="E43" s="30">
        <f t="shared" si="7"/>
        <v>0.63307999999999998</v>
      </c>
      <c r="F43" s="30">
        <f t="shared" si="5"/>
        <v>0.60971375000000017</v>
      </c>
      <c r="G43" s="30">
        <f t="shared" si="8"/>
        <v>1.1923390169156243</v>
      </c>
      <c r="J43" s="30" t="s">
        <v>800</v>
      </c>
      <c r="K43" s="30" t="s">
        <v>800</v>
      </c>
      <c r="L43" s="30" t="s">
        <v>800</v>
      </c>
      <c r="M43" s="30" t="s">
        <v>800</v>
      </c>
      <c r="N43" s="30" t="s">
        <v>800</v>
      </c>
      <c r="Q43" s="30" t="s">
        <v>800</v>
      </c>
      <c r="S43" s="30" t="s">
        <v>800</v>
      </c>
      <c r="U43" s="30">
        <v>6</v>
      </c>
      <c r="V43" s="30">
        <v>1</v>
      </c>
    </row>
    <row r="44" spans="1:22">
      <c r="A44" s="30">
        <f t="shared" si="6"/>
        <v>53</v>
      </c>
      <c r="B44" s="30" t="s">
        <v>812</v>
      </c>
      <c r="C44" s="30">
        <v>0.40900999999999998</v>
      </c>
      <c r="D44" s="30">
        <v>0.32100000000000001</v>
      </c>
      <c r="E44" s="30">
        <f t="shared" si="7"/>
        <v>0.62916000000000005</v>
      </c>
      <c r="F44" s="30">
        <f t="shared" si="5"/>
        <v>0.60971375000000017</v>
      </c>
      <c r="G44" s="30">
        <f t="shared" si="8"/>
        <v>1.1923390169156243</v>
      </c>
      <c r="J44" s="30" t="s">
        <v>800</v>
      </c>
      <c r="K44" s="30" t="s">
        <v>800</v>
      </c>
      <c r="L44" s="30" t="s">
        <v>800</v>
      </c>
      <c r="M44" s="30" t="s">
        <v>800</v>
      </c>
      <c r="N44" s="30" t="s">
        <v>800</v>
      </c>
      <c r="R44" s="30" t="s">
        <v>800</v>
      </c>
      <c r="S44" s="30" t="s">
        <v>800</v>
      </c>
      <c r="U44" s="30">
        <v>6</v>
      </c>
      <c r="V44" s="30">
        <v>1</v>
      </c>
    </row>
    <row r="45" spans="1:22">
      <c r="A45" s="30">
        <f t="shared" si="6"/>
        <v>59</v>
      </c>
      <c r="B45" s="30" t="s">
        <v>813</v>
      </c>
      <c r="C45" s="30">
        <v>0.30555555555555558</v>
      </c>
      <c r="D45" s="30">
        <v>0.14722222222222223</v>
      </c>
      <c r="E45" s="30">
        <f t="shared" si="7"/>
        <v>0.28855555555555557</v>
      </c>
      <c r="F45" s="30">
        <f t="shared" ref="F45:F52" si="9">+AVERAGE($C$45:$C$52)</f>
        <v>0.18055555555555564</v>
      </c>
      <c r="G45" s="30">
        <f t="shared" si="8"/>
        <v>1.1923390169156243</v>
      </c>
      <c r="I45" s="30" t="s">
        <v>800</v>
      </c>
      <c r="J45" s="30" t="s">
        <v>800</v>
      </c>
      <c r="K45" s="30" t="s">
        <v>800</v>
      </c>
      <c r="L45" s="30" t="s">
        <v>800</v>
      </c>
      <c r="N45" s="30" t="s">
        <v>800</v>
      </c>
      <c r="U45" s="30">
        <v>2</v>
      </c>
      <c r="V45" s="30">
        <v>2</v>
      </c>
    </row>
    <row r="46" spans="1:22">
      <c r="A46" s="30">
        <f t="shared" si="6"/>
        <v>66</v>
      </c>
      <c r="B46" s="30" t="s">
        <v>813</v>
      </c>
      <c r="C46" s="30">
        <v>0.25</v>
      </c>
      <c r="D46" s="30">
        <v>0.12638888888888888</v>
      </c>
      <c r="E46" s="30">
        <f t="shared" si="7"/>
        <v>0.2477222222222222</v>
      </c>
      <c r="F46" s="30">
        <f t="shared" si="9"/>
        <v>0.18055555555555564</v>
      </c>
      <c r="G46" s="30">
        <f t="shared" si="8"/>
        <v>1.1923390169156243</v>
      </c>
      <c r="I46" s="30" t="s">
        <v>800</v>
      </c>
      <c r="J46" s="30" t="s">
        <v>800</v>
      </c>
      <c r="K46" s="30" t="s">
        <v>800</v>
      </c>
      <c r="L46" s="30" t="s">
        <v>800</v>
      </c>
      <c r="N46" s="30" t="s">
        <v>800</v>
      </c>
      <c r="U46" s="30">
        <v>2</v>
      </c>
      <c r="V46" s="30">
        <v>1</v>
      </c>
    </row>
    <row r="47" spans="1:22">
      <c r="A47" s="30">
        <f t="shared" si="6"/>
        <v>76</v>
      </c>
      <c r="B47" s="30" t="s">
        <v>813</v>
      </c>
      <c r="C47" s="30">
        <v>0.16666666666666666</v>
      </c>
      <c r="D47" s="30">
        <v>9.3055555555555558E-2</v>
      </c>
      <c r="E47" s="30">
        <f t="shared" si="7"/>
        <v>0.18238888888888888</v>
      </c>
      <c r="F47" s="30">
        <f t="shared" si="9"/>
        <v>0.18055555555555564</v>
      </c>
      <c r="G47" s="30">
        <f t="shared" si="8"/>
        <v>1.1923390169156243</v>
      </c>
      <c r="I47" s="30" t="s">
        <v>800</v>
      </c>
      <c r="J47" s="30" t="s">
        <v>800</v>
      </c>
      <c r="K47" s="30" t="s">
        <v>800</v>
      </c>
      <c r="L47" s="30" t="s">
        <v>800</v>
      </c>
      <c r="N47" s="30" t="s">
        <v>800</v>
      </c>
      <c r="U47" s="30">
        <v>2</v>
      </c>
      <c r="V47" s="30">
        <v>3</v>
      </c>
    </row>
    <row r="48" spans="1:22">
      <c r="A48" s="30">
        <f t="shared" si="6"/>
        <v>75</v>
      </c>
      <c r="B48" s="30" t="s">
        <v>813</v>
      </c>
      <c r="C48" s="30">
        <v>0.16666666666666699</v>
      </c>
      <c r="D48" s="30">
        <v>9.583333333333334E-2</v>
      </c>
      <c r="E48" s="30">
        <f t="shared" si="7"/>
        <v>0.18783333333333335</v>
      </c>
      <c r="F48" s="30">
        <f t="shared" si="9"/>
        <v>0.18055555555555564</v>
      </c>
      <c r="G48" s="30">
        <f t="shared" si="8"/>
        <v>1.1923390169156243</v>
      </c>
      <c r="I48" s="30" t="s">
        <v>800</v>
      </c>
      <c r="J48" s="30" t="s">
        <v>800</v>
      </c>
      <c r="K48" s="30" t="s">
        <v>800</v>
      </c>
      <c r="L48" s="30" t="s">
        <v>800</v>
      </c>
      <c r="M48" s="30" t="s">
        <v>800</v>
      </c>
      <c r="N48" s="30" t="s">
        <v>800</v>
      </c>
      <c r="S48" s="30" t="s">
        <v>800</v>
      </c>
      <c r="U48" s="30">
        <v>3</v>
      </c>
      <c r="V48" s="30">
        <v>6</v>
      </c>
    </row>
    <row r="49" spans="1:22">
      <c r="A49" s="30">
        <f t="shared" si="6"/>
        <v>80</v>
      </c>
      <c r="B49" s="30" t="s">
        <v>813</v>
      </c>
      <c r="C49" s="30">
        <v>0.125</v>
      </c>
      <c r="D49" s="30">
        <v>9.3055555555555558E-2</v>
      </c>
      <c r="E49" s="30">
        <f t="shared" si="7"/>
        <v>0.18238888888888888</v>
      </c>
      <c r="F49" s="30">
        <f t="shared" si="9"/>
        <v>0.18055555555555564</v>
      </c>
      <c r="G49" s="30">
        <f t="shared" si="8"/>
        <v>1.1923390169156243</v>
      </c>
      <c r="I49" s="30" t="s">
        <v>800</v>
      </c>
      <c r="J49" s="30" t="s">
        <v>800</v>
      </c>
      <c r="K49" s="30" t="s">
        <v>800</v>
      </c>
      <c r="L49" s="30" t="s">
        <v>800</v>
      </c>
      <c r="M49" s="30" t="s">
        <v>800</v>
      </c>
      <c r="N49" s="30" t="s">
        <v>800</v>
      </c>
      <c r="U49" s="30">
        <v>3</v>
      </c>
      <c r="V49" s="30">
        <v>8</v>
      </c>
    </row>
    <row r="50" spans="1:22">
      <c r="A50" s="30">
        <f t="shared" si="6"/>
        <v>81</v>
      </c>
      <c r="B50" s="30" t="s">
        <v>813</v>
      </c>
      <c r="C50" s="30">
        <v>0.11111111111111112</v>
      </c>
      <c r="D50" s="30">
        <v>0.11944444444444444</v>
      </c>
      <c r="E50" s="30">
        <f t="shared" si="7"/>
        <v>0.2341111111111111</v>
      </c>
      <c r="F50" s="30">
        <f t="shared" si="9"/>
        <v>0.18055555555555564</v>
      </c>
      <c r="G50" s="30">
        <f t="shared" si="8"/>
        <v>1.1923390169156243</v>
      </c>
      <c r="I50" s="30" t="s">
        <v>800</v>
      </c>
      <c r="J50" s="30" t="s">
        <v>800</v>
      </c>
      <c r="K50" s="30" t="s">
        <v>800</v>
      </c>
      <c r="L50" s="30" t="s">
        <v>800</v>
      </c>
      <c r="M50" s="30" t="s">
        <v>800</v>
      </c>
      <c r="N50" s="30" t="s">
        <v>800</v>
      </c>
      <c r="T50" s="30" t="s">
        <v>800</v>
      </c>
      <c r="U50" s="30">
        <v>3</v>
      </c>
      <c r="V50" s="30">
        <v>1</v>
      </c>
    </row>
    <row r="51" spans="1:22">
      <c r="A51" s="30">
        <f t="shared" si="6"/>
        <v>82</v>
      </c>
      <c r="B51" s="30" t="s">
        <v>813</v>
      </c>
      <c r="C51" s="30">
        <v>5.5555555555555559E-2</v>
      </c>
      <c r="D51" s="30">
        <v>0.12361111111111112</v>
      </c>
      <c r="E51" s="30">
        <f t="shared" si="7"/>
        <v>0.24227777777777779</v>
      </c>
      <c r="F51" s="30">
        <f t="shared" si="9"/>
        <v>0.18055555555555564</v>
      </c>
      <c r="G51" s="30">
        <f t="shared" si="8"/>
        <v>1.1923390169156243</v>
      </c>
      <c r="I51" s="30" t="s">
        <v>800</v>
      </c>
      <c r="J51" s="30" t="s">
        <v>800</v>
      </c>
      <c r="K51" s="30" t="s">
        <v>800</v>
      </c>
      <c r="L51" s="30" t="s">
        <v>800</v>
      </c>
      <c r="M51" s="30" t="s">
        <v>800</v>
      </c>
      <c r="N51" s="30" t="s">
        <v>800</v>
      </c>
      <c r="R51" s="30" t="s">
        <v>800</v>
      </c>
      <c r="U51" s="30">
        <v>3</v>
      </c>
      <c r="V51" s="30">
        <v>4</v>
      </c>
    </row>
    <row r="52" spans="1:22">
      <c r="A52" s="30">
        <f t="shared" si="6"/>
        <v>64</v>
      </c>
      <c r="B52" s="30" t="s">
        <v>814</v>
      </c>
      <c r="C52" s="30">
        <v>0.26388888888888901</v>
      </c>
      <c r="D52" s="30">
        <v>0.17777777777777778</v>
      </c>
      <c r="E52" s="30">
        <f t="shared" si="7"/>
        <v>0.34844444444444445</v>
      </c>
      <c r="F52" s="30">
        <f t="shared" si="9"/>
        <v>0.18055555555555564</v>
      </c>
      <c r="G52" s="30">
        <f t="shared" si="8"/>
        <v>1.1923390169156243</v>
      </c>
      <c r="I52" s="30" t="s">
        <v>800</v>
      </c>
      <c r="J52" s="30" t="s">
        <v>800</v>
      </c>
      <c r="K52" s="30" t="s">
        <v>800</v>
      </c>
      <c r="L52" s="30" t="s">
        <v>800</v>
      </c>
      <c r="M52" s="30" t="s">
        <v>800</v>
      </c>
      <c r="N52" s="30" t="s">
        <v>800</v>
      </c>
      <c r="R52" s="30" t="s">
        <v>800</v>
      </c>
      <c r="U52" s="30">
        <v>3</v>
      </c>
      <c r="V52" s="30">
        <v>3</v>
      </c>
    </row>
    <row r="53" spans="1:22">
      <c r="A53" s="30">
        <f t="shared" si="6"/>
        <v>38</v>
      </c>
      <c r="B53" s="30" t="s">
        <v>892</v>
      </c>
      <c r="C53" s="30">
        <v>0.6</v>
      </c>
      <c r="D53" s="30">
        <v>0.22600000000000001</v>
      </c>
      <c r="E53" s="30">
        <f t="shared" si="7"/>
        <v>0.44296000000000002</v>
      </c>
      <c r="F53" s="30">
        <f>+C53</f>
        <v>0.6</v>
      </c>
      <c r="G53" s="30">
        <f t="shared" si="8"/>
        <v>1.1923390169156243</v>
      </c>
    </row>
    <row r="54" spans="1:22">
      <c r="A54" s="30">
        <f t="shared" si="6"/>
        <v>7</v>
      </c>
      <c r="B54" s="30" t="s">
        <v>1224</v>
      </c>
      <c r="C54" s="30">
        <v>4.1000000000000005</v>
      </c>
      <c r="D54" s="30">
        <v>1.5</v>
      </c>
      <c r="E54" s="30">
        <f t="shared" si="7"/>
        <v>2.94</v>
      </c>
      <c r="F54" s="30">
        <f t="shared" ref="F54:F66" si="10">+AVERAGE($C$54:$C$66)</f>
        <v>1.1769230769230767</v>
      </c>
      <c r="G54" s="30">
        <f>+G52</f>
        <v>1.1923390169156243</v>
      </c>
      <c r="J54" s="30" t="s">
        <v>800</v>
      </c>
      <c r="K54" s="30" t="s">
        <v>800</v>
      </c>
      <c r="L54" s="30" t="s">
        <v>800</v>
      </c>
      <c r="M54" s="30" t="s">
        <v>800</v>
      </c>
      <c r="N54" s="30" t="s">
        <v>800</v>
      </c>
      <c r="P54" s="30" t="s">
        <v>800</v>
      </c>
      <c r="T54" s="30" t="s">
        <v>800</v>
      </c>
      <c r="U54" s="30">
        <v>3</v>
      </c>
      <c r="V54" s="30">
        <v>2</v>
      </c>
    </row>
    <row r="55" spans="1:22">
      <c r="A55" s="30">
        <f t="shared" si="6"/>
        <v>9</v>
      </c>
      <c r="B55" s="30" t="s">
        <v>1224</v>
      </c>
      <c r="C55" s="30">
        <v>3</v>
      </c>
      <c r="D55" s="30">
        <v>1.0999999999999999</v>
      </c>
      <c r="E55" s="30">
        <f t="shared" si="7"/>
        <v>2.1559999999999997</v>
      </c>
      <c r="F55" s="30">
        <f t="shared" si="10"/>
        <v>1.1769230769230767</v>
      </c>
      <c r="G55" s="30">
        <f t="shared" ref="G55:G92" si="11">+G54</f>
        <v>1.1923390169156243</v>
      </c>
      <c r="J55" s="30" t="s">
        <v>800</v>
      </c>
      <c r="K55" s="30" t="s">
        <v>800</v>
      </c>
      <c r="L55" s="30" t="s">
        <v>800</v>
      </c>
      <c r="M55" s="30" t="s">
        <v>800</v>
      </c>
      <c r="N55" s="30" t="s">
        <v>800</v>
      </c>
      <c r="P55" s="30" t="s">
        <v>800</v>
      </c>
      <c r="U55" s="30">
        <v>2</v>
      </c>
      <c r="V55" s="30">
        <v>1</v>
      </c>
    </row>
    <row r="56" spans="1:22">
      <c r="A56" s="30">
        <f t="shared" si="6"/>
        <v>11</v>
      </c>
      <c r="B56" s="30" t="s">
        <v>1224</v>
      </c>
      <c r="C56" s="30">
        <v>2.7</v>
      </c>
      <c r="D56" s="30">
        <v>1.0999999999999999</v>
      </c>
      <c r="E56" s="30">
        <f t="shared" si="7"/>
        <v>2.1559999999999997</v>
      </c>
      <c r="F56" s="30">
        <f t="shared" si="10"/>
        <v>1.1769230769230767</v>
      </c>
      <c r="G56" s="30">
        <f t="shared" si="11"/>
        <v>1.1923390169156243</v>
      </c>
      <c r="J56" s="30" t="s">
        <v>800</v>
      </c>
      <c r="K56" s="30" t="s">
        <v>800</v>
      </c>
      <c r="L56" s="30" t="s">
        <v>800</v>
      </c>
      <c r="M56" s="30" t="s">
        <v>800</v>
      </c>
      <c r="N56" s="30" t="s">
        <v>800</v>
      </c>
      <c r="P56" s="30" t="s">
        <v>800</v>
      </c>
      <c r="U56" s="30">
        <v>2</v>
      </c>
      <c r="V56" s="30">
        <v>2</v>
      </c>
    </row>
    <row r="57" spans="1:22">
      <c r="A57" s="30">
        <f t="shared" si="6"/>
        <v>86</v>
      </c>
      <c r="B57" s="30" t="s">
        <v>1224</v>
      </c>
      <c r="C57" s="30">
        <v>0</v>
      </c>
      <c r="D57" s="30">
        <v>0.6</v>
      </c>
      <c r="E57" s="30">
        <f t="shared" si="7"/>
        <v>1.1759999999999999</v>
      </c>
      <c r="F57" s="30">
        <f t="shared" si="10"/>
        <v>1.1769230769230767</v>
      </c>
      <c r="G57" s="30">
        <f t="shared" si="11"/>
        <v>1.1923390169156243</v>
      </c>
      <c r="J57" s="30" t="s">
        <v>800</v>
      </c>
      <c r="K57" s="30" t="s">
        <v>800</v>
      </c>
      <c r="L57" s="30" t="s">
        <v>800</v>
      </c>
      <c r="M57" s="30" t="s">
        <v>800</v>
      </c>
      <c r="N57" s="30" t="s">
        <v>800</v>
      </c>
      <c r="Q57" s="30" t="s">
        <v>800</v>
      </c>
      <c r="U57" s="30">
        <v>2</v>
      </c>
      <c r="V57" s="30">
        <v>2</v>
      </c>
    </row>
    <row r="58" spans="1:22">
      <c r="A58" s="30">
        <f t="shared" si="6"/>
        <v>89</v>
      </c>
      <c r="B58" s="30" t="s">
        <v>1224</v>
      </c>
      <c r="C58" s="30">
        <v>-0.70000000000000007</v>
      </c>
      <c r="D58" s="30">
        <v>0.6</v>
      </c>
      <c r="E58" s="30">
        <f t="shared" si="7"/>
        <v>1.1759999999999999</v>
      </c>
      <c r="F58" s="30">
        <f t="shared" si="10"/>
        <v>1.1769230769230767</v>
      </c>
      <c r="G58" s="30">
        <f t="shared" si="11"/>
        <v>1.1923390169156243</v>
      </c>
      <c r="J58" s="30" t="s">
        <v>800</v>
      </c>
      <c r="K58" s="30" t="s">
        <v>800</v>
      </c>
      <c r="L58" s="30" t="s">
        <v>800</v>
      </c>
      <c r="M58" s="30" t="s">
        <v>800</v>
      </c>
      <c r="N58" s="30" t="s">
        <v>800</v>
      </c>
      <c r="Q58" s="30" t="s">
        <v>800</v>
      </c>
      <c r="U58" s="30">
        <v>2</v>
      </c>
      <c r="V58" s="30">
        <v>1</v>
      </c>
    </row>
    <row r="59" spans="1:22">
      <c r="A59" s="30">
        <f t="shared" si="6"/>
        <v>3</v>
      </c>
      <c r="B59" s="30" t="s">
        <v>815</v>
      </c>
      <c r="C59" s="30">
        <v>6.1</v>
      </c>
      <c r="D59" s="30">
        <v>0.1</v>
      </c>
      <c r="E59" s="30">
        <f t="shared" si="7"/>
        <v>0.19600000000000001</v>
      </c>
      <c r="F59" s="30">
        <f t="shared" si="10"/>
        <v>1.1769230769230767</v>
      </c>
      <c r="G59" s="30">
        <f t="shared" si="11"/>
        <v>1.1923390169156243</v>
      </c>
      <c r="P59" s="30" t="s">
        <v>800</v>
      </c>
      <c r="U59" s="30">
        <v>7</v>
      </c>
      <c r="V59" s="30">
        <v>1</v>
      </c>
    </row>
    <row r="60" spans="1:22">
      <c r="A60" s="30">
        <f t="shared" si="6"/>
        <v>21</v>
      </c>
      <c r="B60" s="30" t="s">
        <v>815</v>
      </c>
      <c r="C60" s="30">
        <v>1.2</v>
      </c>
      <c r="D60" s="30">
        <v>1.0999999999999999</v>
      </c>
      <c r="E60" s="30">
        <f t="shared" si="7"/>
        <v>2.1559999999999997</v>
      </c>
      <c r="F60" s="30">
        <f t="shared" si="10"/>
        <v>1.1769230769230767</v>
      </c>
      <c r="G60" s="30">
        <f t="shared" si="11"/>
        <v>1.1923390169156243</v>
      </c>
      <c r="J60" s="30" t="s">
        <v>800</v>
      </c>
      <c r="K60" s="30" t="s">
        <v>800</v>
      </c>
      <c r="L60" s="30" t="s">
        <v>800</v>
      </c>
      <c r="M60" s="30" t="s">
        <v>800</v>
      </c>
      <c r="N60" s="30" t="s">
        <v>800</v>
      </c>
      <c r="P60" s="30" t="s">
        <v>800</v>
      </c>
      <c r="U60" s="30">
        <v>7</v>
      </c>
      <c r="V60" s="30">
        <v>3</v>
      </c>
    </row>
    <row r="61" spans="1:22">
      <c r="A61" s="30">
        <f t="shared" si="6"/>
        <v>30</v>
      </c>
      <c r="B61" s="30" t="s">
        <v>815</v>
      </c>
      <c r="C61" s="30">
        <v>0.70000000000000007</v>
      </c>
      <c r="D61" s="30">
        <v>0.2</v>
      </c>
      <c r="E61" s="30">
        <f t="shared" si="7"/>
        <v>0.39200000000000002</v>
      </c>
      <c r="F61" s="30">
        <f t="shared" si="10"/>
        <v>1.1769230769230767</v>
      </c>
      <c r="G61" s="30">
        <f t="shared" si="11"/>
        <v>1.1923390169156243</v>
      </c>
      <c r="J61" s="30" t="s">
        <v>800</v>
      </c>
      <c r="K61" s="30" t="s">
        <v>800</v>
      </c>
      <c r="L61" s="30" t="s">
        <v>800</v>
      </c>
      <c r="M61" s="30" t="s">
        <v>800</v>
      </c>
      <c r="N61" s="30" t="s">
        <v>800</v>
      </c>
      <c r="P61" s="30" t="s">
        <v>800</v>
      </c>
      <c r="U61" s="30">
        <v>7</v>
      </c>
      <c r="V61" s="30">
        <v>2</v>
      </c>
    </row>
    <row r="62" spans="1:22">
      <c r="A62" s="30">
        <f t="shared" si="6"/>
        <v>49</v>
      </c>
      <c r="B62" s="30" t="s">
        <v>815</v>
      </c>
      <c r="C62" s="30">
        <v>0.5</v>
      </c>
      <c r="D62" s="30">
        <v>1.2</v>
      </c>
      <c r="E62" s="30">
        <f t="shared" si="7"/>
        <v>2.3519999999999999</v>
      </c>
      <c r="F62" s="30">
        <f t="shared" si="10"/>
        <v>1.1769230769230767</v>
      </c>
      <c r="G62" s="30">
        <f t="shared" si="11"/>
        <v>1.1923390169156243</v>
      </c>
      <c r="J62" s="30" t="s">
        <v>800</v>
      </c>
      <c r="K62" s="30" t="s">
        <v>800</v>
      </c>
      <c r="L62" s="30" t="s">
        <v>800</v>
      </c>
      <c r="M62" s="30" t="s">
        <v>800</v>
      </c>
      <c r="N62" s="30" t="s">
        <v>800</v>
      </c>
      <c r="P62" s="30" t="s">
        <v>800</v>
      </c>
      <c r="U62" s="30">
        <v>7</v>
      </c>
      <c r="V62" s="30">
        <v>4</v>
      </c>
    </row>
    <row r="63" spans="1:22">
      <c r="A63" s="30">
        <f t="shared" si="6"/>
        <v>71</v>
      </c>
      <c r="B63" s="30" t="s">
        <v>815</v>
      </c>
      <c r="C63" s="30">
        <v>0.2</v>
      </c>
      <c r="D63" s="30">
        <v>0.1</v>
      </c>
      <c r="E63" s="30">
        <f t="shared" si="7"/>
        <v>0.19600000000000001</v>
      </c>
      <c r="F63" s="30">
        <f t="shared" si="10"/>
        <v>1.1769230769230767</v>
      </c>
      <c r="G63" s="30">
        <f t="shared" si="11"/>
        <v>1.1923390169156243</v>
      </c>
      <c r="Q63" s="30" t="s">
        <v>800</v>
      </c>
      <c r="U63" s="30">
        <v>7</v>
      </c>
      <c r="V63" s="30">
        <v>1</v>
      </c>
    </row>
    <row r="64" spans="1:22">
      <c r="A64" s="30">
        <f t="shared" si="6"/>
        <v>88</v>
      </c>
      <c r="B64" s="30" t="s">
        <v>815</v>
      </c>
      <c r="C64" s="30">
        <v>-0.6</v>
      </c>
      <c r="D64" s="30">
        <v>0.5</v>
      </c>
      <c r="E64" s="30">
        <f t="shared" si="7"/>
        <v>0.98</v>
      </c>
      <c r="F64" s="30">
        <f t="shared" si="10"/>
        <v>1.1769230769230767</v>
      </c>
      <c r="G64" s="30">
        <f t="shared" si="11"/>
        <v>1.1923390169156243</v>
      </c>
      <c r="J64" s="30" t="s">
        <v>800</v>
      </c>
      <c r="K64" s="30" t="s">
        <v>800</v>
      </c>
      <c r="L64" s="30" t="s">
        <v>800</v>
      </c>
      <c r="M64" s="30" t="s">
        <v>800</v>
      </c>
      <c r="N64" s="30" t="s">
        <v>800</v>
      </c>
      <c r="Q64" s="30" t="s">
        <v>800</v>
      </c>
      <c r="U64" s="30">
        <v>7</v>
      </c>
      <c r="V64" s="30">
        <v>3</v>
      </c>
    </row>
    <row r="65" spans="1:22">
      <c r="A65" s="30">
        <f t="shared" si="6"/>
        <v>90</v>
      </c>
      <c r="B65" s="30" t="s">
        <v>815</v>
      </c>
      <c r="C65" s="30">
        <v>-0.8</v>
      </c>
      <c r="D65" s="30">
        <v>0.2</v>
      </c>
      <c r="E65" s="30">
        <f t="shared" si="7"/>
        <v>0.39200000000000002</v>
      </c>
      <c r="F65" s="30">
        <f t="shared" si="10"/>
        <v>1.1769230769230767</v>
      </c>
      <c r="G65" s="30">
        <f t="shared" si="11"/>
        <v>1.1923390169156243</v>
      </c>
      <c r="J65" s="30" t="s">
        <v>800</v>
      </c>
      <c r="K65" s="30" t="s">
        <v>800</v>
      </c>
      <c r="L65" s="30" t="s">
        <v>800</v>
      </c>
      <c r="M65" s="30" t="s">
        <v>800</v>
      </c>
      <c r="N65" s="30" t="s">
        <v>800</v>
      </c>
      <c r="Q65" s="30" t="s">
        <v>800</v>
      </c>
      <c r="U65" s="30">
        <v>7</v>
      </c>
      <c r="V65" s="30">
        <v>2</v>
      </c>
    </row>
    <row r="66" spans="1:22">
      <c r="A66" s="30">
        <f t="shared" ref="A66:A92" si="12">+_xlfn.RANK.AVG(C66,$C$2:$C$92,0)</f>
        <v>91</v>
      </c>
      <c r="B66" s="30" t="s">
        <v>815</v>
      </c>
      <c r="C66" s="30">
        <v>-1.0999999999999999</v>
      </c>
      <c r="D66" s="30">
        <v>0.8</v>
      </c>
      <c r="E66" s="30">
        <f t="shared" ref="E66:E92" si="13">+D66*1.96</f>
        <v>1.5680000000000001</v>
      </c>
      <c r="F66" s="30">
        <f t="shared" si="10"/>
        <v>1.1769230769230767</v>
      </c>
      <c r="G66" s="30">
        <f t="shared" si="11"/>
        <v>1.1923390169156243</v>
      </c>
      <c r="J66" s="30" t="s">
        <v>800</v>
      </c>
      <c r="K66" s="30" t="s">
        <v>800</v>
      </c>
      <c r="L66" s="30" t="s">
        <v>800</v>
      </c>
      <c r="M66" s="30" t="s">
        <v>800</v>
      </c>
      <c r="N66" s="30" t="s">
        <v>800</v>
      </c>
      <c r="Q66" s="30" t="s">
        <v>800</v>
      </c>
      <c r="U66" s="30">
        <v>7</v>
      </c>
      <c r="V66" s="30">
        <v>4</v>
      </c>
    </row>
    <row r="67" spans="1:22">
      <c r="A67" s="30">
        <f t="shared" si="12"/>
        <v>56</v>
      </c>
      <c r="B67" s="30" t="s">
        <v>311</v>
      </c>
      <c r="C67" s="30">
        <v>0.39101999999999998</v>
      </c>
      <c r="D67" s="30">
        <v>0.39800000000000002</v>
      </c>
      <c r="E67" s="30">
        <f t="shared" si="13"/>
        <v>0.78008</v>
      </c>
      <c r="F67" s="30">
        <f t="shared" ref="F67:F80" si="14">+AVERAGE($C$67:$C$80)</f>
        <v>0.18507285714285712</v>
      </c>
      <c r="G67" s="30">
        <f t="shared" si="11"/>
        <v>1.1923390169156243</v>
      </c>
      <c r="J67" s="30" t="s">
        <v>800</v>
      </c>
      <c r="K67" s="30" t="s">
        <v>800</v>
      </c>
      <c r="L67" s="30" t="s">
        <v>800</v>
      </c>
      <c r="M67" s="30" t="s">
        <v>800</v>
      </c>
      <c r="O67" s="30" t="s">
        <v>800</v>
      </c>
      <c r="Q67" s="30" t="s">
        <v>800</v>
      </c>
      <c r="R67" s="30" t="s">
        <v>800</v>
      </c>
      <c r="U67" s="30">
        <v>5</v>
      </c>
      <c r="V67" s="30">
        <v>5</v>
      </c>
    </row>
    <row r="68" spans="1:22">
      <c r="A68" s="30">
        <f t="shared" si="12"/>
        <v>60</v>
      </c>
      <c r="B68" s="30" t="s">
        <v>311</v>
      </c>
      <c r="C68" s="30">
        <v>0.29899999999999999</v>
      </c>
      <c r="D68" s="30">
        <v>9.6000000000000002E-2</v>
      </c>
      <c r="E68" s="30">
        <f t="shared" si="13"/>
        <v>0.18815999999999999</v>
      </c>
      <c r="F68" s="30">
        <f t="shared" si="14"/>
        <v>0.18507285714285712</v>
      </c>
      <c r="G68" s="30">
        <f t="shared" si="11"/>
        <v>1.1923390169156243</v>
      </c>
      <c r="J68" s="30" t="s">
        <v>800</v>
      </c>
      <c r="K68" s="30" t="s">
        <v>800</v>
      </c>
      <c r="L68" s="30" t="s">
        <v>800</v>
      </c>
      <c r="N68" s="30" t="s">
        <v>800</v>
      </c>
      <c r="U68" s="30">
        <v>4</v>
      </c>
      <c r="V68" s="30">
        <v>1</v>
      </c>
    </row>
    <row r="69" spans="1:22">
      <c r="A69" s="30">
        <f t="shared" si="12"/>
        <v>65</v>
      </c>
      <c r="B69" s="30" t="s">
        <v>311</v>
      </c>
      <c r="C69" s="30">
        <v>0.25700000000000001</v>
      </c>
      <c r="D69" s="30">
        <v>8.7999999999999995E-2</v>
      </c>
      <c r="E69" s="30">
        <f t="shared" si="13"/>
        <v>0.17247999999999999</v>
      </c>
      <c r="F69" s="30">
        <f t="shared" si="14"/>
        <v>0.18507285714285712</v>
      </c>
      <c r="G69" s="30">
        <f t="shared" si="11"/>
        <v>1.1923390169156243</v>
      </c>
      <c r="J69" s="30" t="s">
        <v>800</v>
      </c>
      <c r="K69" s="30" t="s">
        <v>800</v>
      </c>
      <c r="L69" s="30" t="s">
        <v>800</v>
      </c>
      <c r="M69" s="30" t="s">
        <v>800</v>
      </c>
      <c r="N69" s="30" t="s">
        <v>800</v>
      </c>
      <c r="P69" s="30" t="s">
        <v>800</v>
      </c>
      <c r="R69" s="30" t="s">
        <v>800</v>
      </c>
      <c r="U69" s="30">
        <v>4</v>
      </c>
      <c r="V69" s="30">
        <v>5</v>
      </c>
    </row>
    <row r="70" spans="1:22">
      <c r="A70" s="30">
        <f t="shared" si="12"/>
        <v>67</v>
      </c>
      <c r="B70" s="30" t="s">
        <v>311</v>
      </c>
      <c r="C70" s="30">
        <v>0.24</v>
      </c>
      <c r="D70" s="30">
        <v>0.11899999999999999</v>
      </c>
      <c r="E70" s="30">
        <f t="shared" si="13"/>
        <v>0.23323999999999998</v>
      </c>
      <c r="F70" s="30">
        <f t="shared" si="14"/>
        <v>0.18507285714285712</v>
      </c>
      <c r="G70" s="30">
        <f t="shared" si="11"/>
        <v>1.1923390169156243</v>
      </c>
      <c r="J70" s="30" t="s">
        <v>800</v>
      </c>
      <c r="K70" s="30" t="s">
        <v>800</v>
      </c>
      <c r="L70" s="30" t="s">
        <v>800</v>
      </c>
      <c r="M70" s="30" t="s">
        <v>800</v>
      </c>
      <c r="O70" s="30" t="s">
        <v>800</v>
      </c>
      <c r="R70" s="30" t="s">
        <v>800</v>
      </c>
      <c r="U70" s="30">
        <v>5</v>
      </c>
      <c r="V70" s="30">
        <v>4</v>
      </c>
    </row>
    <row r="71" spans="1:22">
      <c r="A71" s="30">
        <f t="shared" si="12"/>
        <v>69</v>
      </c>
      <c r="B71" s="30" t="s">
        <v>311</v>
      </c>
      <c r="C71" s="30">
        <v>0.219</v>
      </c>
      <c r="D71" s="30">
        <v>0.11</v>
      </c>
      <c r="E71" s="30">
        <f t="shared" si="13"/>
        <v>0.21559999999999999</v>
      </c>
      <c r="F71" s="30">
        <f t="shared" si="14"/>
        <v>0.18507285714285712</v>
      </c>
      <c r="G71" s="30">
        <f t="shared" si="11"/>
        <v>1.1923390169156243</v>
      </c>
      <c r="J71" s="30" t="s">
        <v>800</v>
      </c>
      <c r="K71" s="30" t="s">
        <v>800</v>
      </c>
      <c r="L71" s="30" t="s">
        <v>800</v>
      </c>
      <c r="M71" s="30" t="s">
        <v>800</v>
      </c>
      <c r="O71" s="30" t="s">
        <v>800</v>
      </c>
      <c r="S71" s="30" t="s">
        <v>800</v>
      </c>
      <c r="U71" s="30">
        <v>1</v>
      </c>
      <c r="V71" s="30">
        <v>6</v>
      </c>
    </row>
    <row r="72" spans="1:22">
      <c r="A72" s="30">
        <f t="shared" si="12"/>
        <v>70</v>
      </c>
      <c r="B72" s="30" t="s">
        <v>311</v>
      </c>
      <c r="C72" s="30">
        <v>0.218</v>
      </c>
      <c r="D72" s="30">
        <v>7.5999999999999998E-2</v>
      </c>
      <c r="E72" s="30">
        <f t="shared" si="13"/>
        <v>0.14895999999999998</v>
      </c>
      <c r="F72" s="30">
        <f t="shared" si="14"/>
        <v>0.18507285714285712</v>
      </c>
      <c r="G72" s="30">
        <f t="shared" si="11"/>
        <v>1.1923390169156243</v>
      </c>
      <c r="J72" s="30" t="s">
        <v>800</v>
      </c>
      <c r="K72" s="30" t="s">
        <v>800</v>
      </c>
      <c r="L72" s="30" t="s">
        <v>800</v>
      </c>
      <c r="M72" s="30" t="s">
        <v>800</v>
      </c>
      <c r="N72" s="30" t="s">
        <v>800</v>
      </c>
      <c r="R72" s="30" t="s">
        <v>800</v>
      </c>
      <c r="U72" s="30">
        <v>4</v>
      </c>
      <c r="V72" s="30">
        <v>4</v>
      </c>
    </row>
    <row r="73" spans="1:22">
      <c r="A73" s="30">
        <f t="shared" si="12"/>
        <v>72</v>
      </c>
      <c r="B73" s="30" t="s">
        <v>311</v>
      </c>
      <c r="C73" s="30">
        <v>0.19900000000000001</v>
      </c>
      <c r="D73" s="30">
        <v>0.17499999999999999</v>
      </c>
      <c r="E73" s="30">
        <f t="shared" si="13"/>
        <v>0.34299999999999997</v>
      </c>
      <c r="F73" s="30">
        <f t="shared" si="14"/>
        <v>0.18507285714285712</v>
      </c>
      <c r="G73" s="30">
        <f t="shared" si="11"/>
        <v>1.1923390169156243</v>
      </c>
      <c r="J73" s="30" t="s">
        <v>800</v>
      </c>
      <c r="K73" s="30" t="s">
        <v>800</v>
      </c>
      <c r="L73" s="30" t="s">
        <v>800</v>
      </c>
      <c r="M73" s="30" t="s">
        <v>800</v>
      </c>
      <c r="O73" s="30" t="s">
        <v>800</v>
      </c>
      <c r="P73" s="30" t="s">
        <v>800</v>
      </c>
      <c r="R73" s="30" t="s">
        <v>800</v>
      </c>
      <c r="U73" s="30">
        <v>5</v>
      </c>
      <c r="V73" s="30">
        <v>5</v>
      </c>
    </row>
    <row r="74" spans="1:22">
      <c r="A74" s="30">
        <f t="shared" si="12"/>
        <v>73</v>
      </c>
      <c r="B74" s="30" t="s">
        <v>311</v>
      </c>
      <c r="C74" s="30">
        <v>0.189</v>
      </c>
      <c r="D74" s="30">
        <v>8.3000000000000004E-2</v>
      </c>
      <c r="E74" s="30">
        <f t="shared" si="13"/>
        <v>0.16268000000000002</v>
      </c>
      <c r="F74" s="30">
        <f t="shared" si="14"/>
        <v>0.18507285714285712</v>
      </c>
      <c r="G74" s="30">
        <f t="shared" si="11"/>
        <v>1.1923390169156243</v>
      </c>
      <c r="J74" s="30" t="s">
        <v>800</v>
      </c>
      <c r="K74" s="30" t="s">
        <v>800</v>
      </c>
      <c r="L74" s="30" t="s">
        <v>800</v>
      </c>
      <c r="M74" s="30" t="s">
        <v>800</v>
      </c>
      <c r="O74" s="30" t="s">
        <v>800</v>
      </c>
      <c r="U74" s="30">
        <v>5</v>
      </c>
      <c r="V74" s="30">
        <v>2</v>
      </c>
    </row>
    <row r="75" spans="1:22">
      <c r="A75" s="30">
        <f t="shared" si="12"/>
        <v>74</v>
      </c>
      <c r="B75" s="30" t="s">
        <v>311</v>
      </c>
      <c r="C75" s="30">
        <v>0.188</v>
      </c>
      <c r="D75" s="30">
        <v>8.5999999999999993E-2</v>
      </c>
      <c r="E75" s="30">
        <f t="shared" si="13"/>
        <v>0.16855999999999999</v>
      </c>
      <c r="F75" s="30">
        <f t="shared" si="14"/>
        <v>0.18507285714285712</v>
      </c>
      <c r="G75" s="30">
        <f t="shared" si="11"/>
        <v>1.1923390169156243</v>
      </c>
      <c r="J75" s="30" t="s">
        <v>800</v>
      </c>
      <c r="K75" s="30" t="s">
        <v>800</v>
      </c>
      <c r="L75" s="30" t="s">
        <v>800</v>
      </c>
      <c r="M75" s="30" t="s">
        <v>800</v>
      </c>
      <c r="O75" s="30" t="s">
        <v>800</v>
      </c>
      <c r="U75" s="30">
        <v>5</v>
      </c>
      <c r="V75" s="30">
        <v>3</v>
      </c>
    </row>
    <row r="76" spans="1:22">
      <c r="A76" s="30">
        <f t="shared" si="12"/>
        <v>77</v>
      </c>
      <c r="B76" s="30" t="s">
        <v>311</v>
      </c>
      <c r="C76" s="30">
        <v>0.16600000000000001</v>
      </c>
      <c r="D76" s="30">
        <v>7.0000000000000007E-2</v>
      </c>
      <c r="E76" s="30">
        <f t="shared" si="13"/>
        <v>0.13720000000000002</v>
      </c>
      <c r="F76" s="30">
        <f t="shared" si="14"/>
        <v>0.18507285714285712</v>
      </c>
      <c r="G76" s="30">
        <f t="shared" si="11"/>
        <v>1.1923390169156243</v>
      </c>
      <c r="J76" s="30" t="s">
        <v>800</v>
      </c>
      <c r="K76" s="30" t="s">
        <v>800</v>
      </c>
      <c r="L76" s="30" t="s">
        <v>800</v>
      </c>
      <c r="M76" s="30" t="s">
        <v>800</v>
      </c>
      <c r="N76" s="30" t="s">
        <v>800</v>
      </c>
      <c r="S76" s="30" t="s">
        <v>800</v>
      </c>
      <c r="U76" s="30">
        <v>1</v>
      </c>
      <c r="V76" s="30">
        <v>6</v>
      </c>
    </row>
    <row r="77" spans="1:22">
      <c r="A77" s="30">
        <f t="shared" si="12"/>
        <v>78</v>
      </c>
      <c r="B77" s="30" t="s">
        <v>311</v>
      </c>
      <c r="C77" s="30">
        <v>0.153</v>
      </c>
      <c r="D77" s="30">
        <v>5.7000000000000002E-2</v>
      </c>
      <c r="E77" s="30">
        <f t="shared" si="13"/>
        <v>0.11172</v>
      </c>
      <c r="F77" s="30">
        <f t="shared" si="14"/>
        <v>0.18507285714285712</v>
      </c>
      <c r="G77" s="30">
        <f t="shared" si="11"/>
        <v>1.1923390169156243</v>
      </c>
      <c r="J77" s="30" t="s">
        <v>800</v>
      </c>
      <c r="K77" s="30" t="s">
        <v>800</v>
      </c>
      <c r="L77" s="30" t="s">
        <v>800</v>
      </c>
      <c r="M77" s="30" t="s">
        <v>800</v>
      </c>
      <c r="N77" s="30" t="s">
        <v>800</v>
      </c>
      <c r="U77" s="30">
        <v>4</v>
      </c>
      <c r="V77" s="30">
        <v>3</v>
      </c>
    </row>
    <row r="78" spans="1:22">
      <c r="A78" s="30">
        <f t="shared" si="12"/>
        <v>79</v>
      </c>
      <c r="B78" s="30" t="s">
        <v>311</v>
      </c>
      <c r="C78" s="30">
        <v>0.151</v>
      </c>
      <c r="D78" s="30">
        <v>5.6000000000000001E-2</v>
      </c>
      <c r="E78" s="30">
        <f t="shared" si="13"/>
        <v>0.10976</v>
      </c>
      <c r="F78" s="30">
        <f t="shared" si="14"/>
        <v>0.18507285714285712</v>
      </c>
      <c r="G78" s="30">
        <f t="shared" si="11"/>
        <v>1.1923390169156243</v>
      </c>
      <c r="J78" s="30" t="s">
        <v>800</v>
      </c>
      <c r="K78" s="30" t="s">
        <v>800</v>
      </c>
      <c r="L78" s="30" t="s">
        <v>800</v>
      </c>
      <c r="M78" s="30" t="s">
        <v>800</v>
      </c>
      <c r="N78" s="30" t="s">
        <v>800</v>
      </c>
      <c r="U78" s="30">
        <v>4</v>
      </c>
      <c r="V78" s="30">
        <v>2</v>
      </c>
    </row>
    <row r="79" spans="1:22">
      <c r="A79" s="30">
        <f t="shared" si="12"/>
        <v>83</v>
      </c>
      <c r="B79" s="30" t="s">
        <v>311</v>
      </c>
      <c r="C79" s="30">
        <v>0.05</v>
      </c>
      <c r="D79" s="30">
        <v>0.124</v>
      </c>
      <c r="E79" s="30">
        <f t="shared" si="13"/>
        <v>0.24304000000000001</v>
      </c>
      <c r="F79" s="30">
        <f t="shared" si="14"/>
        <v>0.18507285714285712</v>
      </c>
      <c r="G79" s="30">
        <f t="shared" si="11"/>
        <v>1.1923390169156243</v>
      </c>
      <c r="J79" s="30" t="s">
        <v>800</v>
      </c>
      <c r="K79" s="30" t="s">
        <v>800</v>
      </c>
      <c r="L79" s="30" t="s">
        <v>800</v>
      </c>
      <c r="O79" s="30" t="s">
        <v>800</v>
      </c>
      <c r="U79" s="30">
        <v>5</v>
      </c>
      <c r="V79" s="30">
        <v>1</v>
      </c>
    </row>
    <row r="80" spans="1:22">
      <c r="A80" s="30">
        <f t="shared" si="12"/>
        <v>87</v>
      </c>
      <c r="B80" s="30" t="s">
        <v>311</v>
      </c>
      <c r="C80" s="30">
        <v>-0.129</v>
      </c>
      <c r="D80" s="30">
        <v>0.373</v>
      </c>
      <c r="E80" s="30">
        <f t="shared" si="13"/>
        <v>0.73107999999999995</v>
      </c>
      <c r="F80" s="30">
        <f t="shared" si="14"/>
        <v>0.18507285714285712</v>
      </c>
      <c r="G80" s="30">
        <f t="shared" si="11"/>
        <v>1.1923390169156243</v>
      </c>
      <c r="J80" s="30" t="s">
        <v>800</v>
      </c>
      <c r="K80" s="30" t="s">
        <v>800</v>
      </c>
      <c r="L80" s="30" t="s">
        <v>800</v>
      </c>
      <c r="M80" s="30" t="s">
        <v>800</v>
      </c>
      <c r="N80" s="30" t="s">
        <v>800</v>
      </c>
      <c r="Q80" s="30" t="s">
        <v>800</v>
      </c>
      <c r="R80" s="30" t="s">
        <v>800</v>
      </c>
      <c r="U80" s="30">
        <v>4</v>
      </c>
      <c r="V80" s="30">
        <v>5</v>
      </c>
    </row>
    <row r="81" spans="1:22">
      <c r="A81" s="30">
        <f t="shared" si="12"/>
        <v>13</v>
      </c>
      <c r="B81" s="30" t="s">
        <v>280</v>
      </c>
      <c r="C81" s="30">
        <v>2.512</v>
      </c>
      <c r="D81" s="30">
        <v>0.49099999999999999</v>
      </c>
      <c r="E81" s="30">
        <f t="shared" si="13"/>
        <v>0.96235999999999999</v>
      </c>
      <c r="F81" s="30">
        <f t="shared" ref="F81:F92" si="15">+AVERAGE($C$81:$C$92)</f>
        <v>0.95700833333333335</v>
      </c>
      <c r="G81" s="30">
        <f t="shared" si="11"/>
        <v>1.1923390169156243</v>
      </c>
      <c r="J81" s="30" t="s">
        <v>800</v>
      </c>
      <c r="O81" s="30" t="s">
        <v>800</v>
      </c>
      <c r="V81" s="30">
        <v>1</v>
      </c>
    </row>
    <row r="82" spans="1:22">
      <c r="A82" s="30">
        <f t="shared" si="12"/>
        <v>14</v>
      </c>
      <c r="B82" s="30" t="s">
        <v>280</v>
      </c>
      <c r="C82" s="30">
        <v>2.11</v>
      </c>
      <c r="D82" s="30">
        <v>0.44700000000000001</v>
      </c>
      <c r="E82" s="30">
        <f t="shared" si="13"/>
        <v>0.87612000000000001</v>
      </c>
      <c r="F82" s="30">
        <f t="shared" si="15"/>
        <v>0.95700833333333335</v>
      </c>
      <c r="G82" s="30">
        <f t="shared" si="11"/>
        <v>1.1923390169156243</v>
      </c>
      <c r="J82" s="30" t="s">
        <v>800</v>
      </c>
      <c r="K82" s="30" t="s">
        <v>800</v>
      </c>
      <c r="O82" s="30" t="s">
        <v>800</v>
      </c>
      <c r="V82" s="30">
        <v>2</v>
      </c>
    </row>
    <row r="83" spans="1:22">
      <c r="A83" s="30">
        <f t="shared" si="12"/>
        <v>15</v>
      </c>
      <c r="B83" s="30" t="s">
        <v>280</v>
      </c>
      <c r="C83" s="30">
        <v>2.0990000000000002</v>
      </c>
      <c r="D83" s="30">
        <v>0.442</v>
      </c>
      <c r="E83" s="30">
        <f t="shared" si="13"/>
        <v>0.86631999999999998</v>
      </c>
      <c r="F83" s="30">
        <f t="shared" si="15"/>
        <v>0.95700833333333335</v>
      </c>
      <c r="G83" s="30">
        <f t="shared" si="11"/>
        <v>1.1923390169156243</v>
      </c>
      <c r="J83" s="30" t="s">
        <v>800</v>
      </c>
      <c r="K83" s="30" t="s">
        <v>800</v>
      </c>
      <c r="O83" s="30" t="s">
        <v>800</v>
      </c>
      <c r="V83" s="30">
        <v>3</v>
      </c>
    </row>
    <row r="84" spans="1:22">
      <c r="A84" s="30">
        <f t="shared" si="12"/>
        <v>29</v>
      </c>
      <c r="B84" s="30" t="s">
        <v>280</v>
      </c>
      <c r="C84" s="30">
        <v>0.71699999999999997</v>
      </c>
      <c r="D84" s="30">
        <v>0.23100000000000001</v>
      </c>
      <c r="E84" s="30">
        <f t="shared" si="13"/>
        <v>0.45276</v>
      </c>
      <c r="F84" s="30">
        <f t="shared" si="15"/>
        <v>0.95700833333333335</v>
      </c>
      <c r="G84" s="30">
        <f t="shared" si="11"/>
        <v>1.1923390169156243</v>
      </c>
      <c r="J84" s="30" t="s">
        <v>800</v>
      </c>
      <c r="L84" s="30" t="s">
        <v>800</v>
      </c>
      <c r="O84" s="30" t="s">
        <v>800</v>
      </c>
      <c r="V84" s="30">
        <v>4</v>
      </c>
    </row>
    <row r="85" spans="1:22">
      <c r="A85" s="30">
        <f t="shared" si="12"/>
        <v>31</v>
      </c>
      <c r="B85" s="30" t="s">
        <v>280</v>
      </c>
      <c r="C85" s="30">
        <v>0.69</v>
      </c>
      <c r="D85" s="30">
        <v>0.22500000000000001</v>
      </c>
      <c r="E85" s="30">
        <f t="shared" si="13"/>
        <v>0.441</v>
      </c>
      <c r="F85" s="30">
        <f t="shared" si="15"/>
        <v>0.95700833333333335</v>
      </c>
      <c r="G85" s="30">
        <f t="shared" si="11"/>
        <v>1.1923390169156243</v>
      </c>
      <c r="J85" s="30" t="s">
        <v>800</v>
      </c>
      <c r="L85" s="30" t="s">
        <v>800</v>
      </c>
      <c r="O85" s="30" t="s">
        <v>800</v>
      </c>
      <c r="V85" s="30">
        <v>5</v>
      </c>
    </row>
    <row r="86" spans="1:22">
      <c r="A86" s="30">
        <f t="shared" si="12"/>
        <v>44</v>
      </c>
      <c r="B86" s="30" t="s">
        <v>280</v>
      </c>
      <c r="C86" s="30">
        <v>0.54600000000000004</v>
      </c>
      <c r="D86" s="30">
        <v>0.248</v>
      </c>
      <c r="E86" s="30">
        <f t="shared" si="13"/>
        <v>0.48608000000000001</v>
      </c>
      <c r="F86" s="30">
        <f t="shared" si="15"/>
        <v>0.95700833333333335</v>
      </c>
      <c r="G86" s="30">
        <f t="shared" si="11"/>
        <v>1.1923390169156243</v>
      </c>
      <c r="J86" s="30" t="s">
        <v>800</v>
      </c>
      <c r="K86" s="30" t="s">
        <v>800</v>
      </c>
      <c r="L86" s="30" t="s">
        <v>800</v>
      </c>
      <c r="O86" s="30" t="s">
        <v>800</v>
      </c>
      <c r="V86" s="30">
        <v>8</v>
      </c>
    </row>
    <row r="87" spans="1:22">
      <c r="A87" s="30">
        <f t="shared" si="12"/>
        <v>45</v>
      </c>
      <c r="B87" s="30" t="s">
        <v>280</v>
      </c>
      <c r="C87" s="30">
        <v>0.54</v>
      </c>
      <c r="D87" s="30">
        <v>0.218</v>
      </c>
      <c r="E87" s="30">
        <f t="shared" si="13"/>
        <v>0.42727999999999999</v>
      </c>
      <c r="F87" s="30">
        <f t="shared" si="15"/>
        <v>0.95700833333333335</v>
      </c>
      <c r="G87" s="30">
        <f t="shared" si="11"/>
        <v>1.1923390169156243</v>
      </c>
      <c r="J87" s="30" t="s">
        <v>800</v>
      </c>
      <c r="K87" s="30" t="s">
        <v>800</v>
      </c>
      <c r="L87" s="30" t="s">
        <v>800</v>
      </c>
      <c r="M87" s="30" t="s">
        <v>800</v>
      </c>
      <c r="O87" s="30" t="s">
        <v>800</v>
      </c>
      <c r="V87" s="30">
        <v>9</v>
      </c>
    </row>
    <row r="88" spans="1:22">
      <c r="A88" s="30">
        <f t="shared" si="12"/>
        <v>47</v>
      </c>
      <c r="B88" s="30" t="s">
        <v>280</v>
      </c>
      <c r="C88" s="30">
        <v>0.5101</v>
      </c>
      <c r="D88" s="30">
        <v>0.17799999999999999</v>
      </c>
      <c r="E88" s="30">
        <f t="shared" si="13"/>
        <v>0.34887999999999997</v>
      </c>
      <c r="F88" s="30">
        <f t="shared" si="15"/>
        <v>0.95700833333333335</v>
      </c>
      <c r="G88" s="30">
        <f t="shared" si="11"/>
        <v>1.1923390169156243</v>
      </c>
      <c r="J88" s="30" t="s">
        <v>800</v>
      </c>
      <c r="K88" s="30" t="s">
        <v>800</v>
      </c>
      <c r="L88" s="30" t="s">
        <v>800</v>
      </c>
      <c r="M88" s="30" t="s">
        <v>800</v>
      </c>
      <c r="O88" s="30" t="s">
        <v>800</v>
      </c>
      <c r="V88" s="30">
        <v>11</v>
      </c>
    </row>
    <row r="89" spans="1:22">
      <c r="A89" s="30">
        <f t="shared" si="12"/>
        <v>48</v>
      </c>
      <c r="B89" s="30" t="s">
        <v>280</v>
      </c>
      <c r="C89" s="30">
        <v>0.51</v>
      </c>
      <c r="D89" s="30">
        <v>0.17799999999999999</v>
      </c>
      <c r="E89" s="30">
        <f t="shared" si="13"/>
        <v>0.34887999999999997</v>
      </c>
      <c r="F89" s="30">
        <f t="shared" si="15"/>
        <v>0.95700833333333335</v>
      </c>
      <c r="G89" s="30">
        <f t="shared" si="11"/>
        <v>1.1923390169156243</v>
      </c>
      <c r="J89" s="30" t="s">
        <v>800</v>
      </c>
      <c r="K89" s="30" t="s">
        <v>800</v>
      </c>
      <c r="L89" s="30" t="s">
        <v>800</v>
      </c>
      <c r="M89" s="30" t="s">
        <v>800</v>
      </c>
      <c r="O89" s="30" t="s">
        <v>800</v>
      </c>
      <c r="V89" s="30">
        <v>12</v>
      </c>
    </row>
    <row r="90" spans="1:22">
      <c r="A90" s="30">
        <f t="shared" si="12"/>
        <v>51</v>
      </c>
      <c r="B90" s="30" t="s">
        <v>280</v>
      </c>
      <c r="C90" s="30">
        <v>0.441</v>
      </c>
      <c r="D90" s="30">
        <v>0.222</v>
      </c>
      <c r="E90" s="30">
        <f t="shared" si="13"/>
        <v>0.43512000000000001</v>
      </c>
      <c r="F90" s="30">
        <f t="shared" si="15"/>
        <v>0.95700833333333335</v>
      </c>
      <c r="G90" s="30">
        <f t="shared" si="11"/>
        <v>1.1923390169156243</v>
      </c>
      <c r="J90" s="30" t="s">
        <v>800</v>
      </c>
      <c r="K90" s="30" t="s">
        <v>800</v>
      </c>
      <c r="L90" s="30" t="s">
        <v>800</v>
      </c>
      <c r="M90" s="30" t="s">
        <v>800</v>
      </c>
      <c r="O90" s="30" t="s">
        <v>800</v>
      </c>
      <c r="V90" s="30">
        <v>10</v>
      </c>
    </row>
    <row r="91" spans="1:22">
      <c r="A91" s="30">
        <f t="shared" si="12"/>
        <v>52</v>
      </c>
      <c r="B91" s="30" t="s">
        <v>280</v>
      </c>
      <c r="C91" s="30">
        <v>0.41599999999999998</v>
      </c>
      <c r="D91" s="30">
        <v>0.20799999999999999</v>
      </c>
      <c r="E91" s="30">
        <f t="shared" si="13"/>
        <v>0.40767999999999999</v>
      </c>
      <c r="F91" s="30">
        <f t="shared" si="15"/>
        <v>0.95700833333333335</v>
      </c>
      <c r="G91" s="30">
        <f t="shared" si="11"/>
        <v>1.1923390169156243</v>
      </c>
      <c r="J91" s="30" t="s">
        <v>800</v>
      </c>
      <c r="K91" s="30" t="s">
        <v>800</v>
      </c>
      <c r="L91" s="30" t="s">
        <v>800</v>
      </c>
      <c r="M91" s="30" t="s">
        <v>800</v>
      </c>
      <c r="O91" s="30" t="s">
        <v>800</v>
      </c>
      <c r="V91" s="30">
        <v>7</v>
      </c>
    </row>
    <row r="92" spans="1:22">
      <c r="A92" s="30">
        <f t="shared" si="12"/>
        <v>55</v>
      </c>
      <c r="B92" s="30" t="s">
        <v>280</v>
      </c>
      <c r="C92" s="30">
        <v>0.39300000000000002</v>
      </c>
      <c r="D92" s="30">
        <v>0.13900000000000001</v>
      </c>
      <c r="E92" s="30">
        <f t="shared" si="13"/>
        <v>0.27244000000000002</v>
      </c>
      <c r="F92" s="30">
        <f t="shared" si="15"/>
        <v>0.95700833333333335</v>
      </c>
      <c r="G92" s="30">
        <f t="shared" si="11"/>
        <v>1.1923390169156243</v>
      </c>
      <c r="J92" s="30" t="s">
        <v>800</v>
      </c>
      <c r="K92" s="30" t="s">
        <v>800</v>
      </c>
      <c r="L92" s="30" t="s">
        <v>800</v>
      </c>
      <c r="M92" s="30" t="s">
        <v>800</v>
      </c>
      <c r="O92" s="30" t="s">
        <v>800</v>
      </c>
      <c r="V92" s="30">
        <v>6</v>
      </c>
    </row>
  </sheetData>
  <autoFilter ref="O1:O92" xr:uid="{00000000-0009-0000-0000-000017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51"/>
  <sheetViews>
    <sheetView zoomScale="70" zoomScaleNormal="70" workbookViewId="0">
      <pane xSplit="1" ySplit="1" topLeftCell="B2" activePane="bottomRight" state="frozen"/>
      <selection pane="topRight" activeCell="B1" sqref="B1"/>
      <selection pane="bottomLeft" activeCell="A2" sqref="A2"/>
      <selection pane="bottomRight" activeCell="I18" sqref="I18"/>
    </sheetView>
  </sheetViews>
  <sheetFormatPr baseColWidth="10" defaultColWidth="9.19921875" defaultRowHeight="15"/>
  <cols>
    <col min="1" max="16384" width="9.19921875" style="30"/>
  </cols>
  <sheetData>
    <row r="1" spans="1:22">
      <c r="A1" s="30" t="s">
        <v>784</v>
      </c>
      <c r="B1" s="30" t="s">
        <v>785</v>
      </c>
      <c r="C1" s="30" t="s">
        <v>786</v>
      </c>
      <c r="D1" s="30" t="s">
        <v>787</v>
      </c>
      <c r="E1" s="30" t="s">
        <v>788</v>
      </c>
      <c r="F1" s="30" t="s">
        <v>789</v>
      </c>
      <c r="G1" s="30" t="s">
        <v>891</v>
      </c>
      <c r="H1" s="30" t="s">
        <v>89</v>
      </c>
      <c r="I1" s="30" t="s">
        <v>790</v>
      </c>
      <c r="J1" s="30" t="s">
        <v>487</v>
      </c>
      <c r="K1" s="30" t="s">
        <v>791</v>
      </c>
      <c r="L1" s="30" t="s">
        <v>792</v>
      </c>
      <c r="M1" s="30" t="s">
        <v>793</v>
      </c>
      <c r="N1" s="30" t="s">
        <v>269</v>
      </c>
      <c r="O1" s="30" t="s">
        <v>267</v>
      </c>
      <c r="P1" s="30" t="s">
        <v>794</v>
      </c>
      <c r="Q1" s="30" t="s">
        <v>795</v>
      </c>
      <c r="R1" s="30" t="s">
        <v>796</v>
      </c>
      <c r="S1" s="30" t="s">
        <v>797</v>
      </c>
      <c r="T1" s="30" t="s">
        <v>27</v>
      </c>
      <c r="U1" s="30" t="s">
        <v>798</v>
      </c>
      <c r="V1" s="30" t="s">
        <v>799</v>
      </c>
    </row>
    <row r="2" spans="1:22">
      <c r="A2" s="30">
        <f t="shared" ref="A2:A33" si="0">+_xlfn.RANK.AVG(C2,$C$2:$C$51,0)</f>
        <v>4</v>
      </c>
      <c r="B2" s="30" t="s">
        <v>802</v>
      </c>
      <c r="C2" s="30">
        <v>1.2609999999999999</v>
      </c>
      <c r="D2" s="30">
        <v>0.64300000000000002</v>
      </c>
      <c r="E2" s="30">
        <f t="shared" ref="E2:E33" si="1">+D2*1.96</f>
        <v>1.2602800000000001</v>
      </c>
      <c r="F2" s="30">
        <f t="shared" ref="F2:F23" si="2">+AVERAGE($C$2:$C$23)</f>
        <v>0.61711363636363648</v>
      </c>
      <c r="G2" s="30">
        <f>+AVERAGE(F2,F24,F25,F32,F40)</f>
        <v>0.41811717171717178</v>
      </c>
      <c r="J2" s="30" t="s">
        <v>800</v>
      </c>
      <c r="K2" s="30" t="s">
        <v>800</v>
      </c>
      <c r="L2" s="30" t="s">
        <v>800</v>
      </c>
      <c r="M2" s="30" t="s">
        <v>800</v>
      </c>
      <c r="N2" s="30" t="s">
        <v>800</v>
      </c>
      <c r="Q2" s="30" t="s">
        <v>800</v>
      </c>
      <c r="U2" s="30">
        <v>4</v>
      </c>
      <c r="V2" s="30">
        <v>4</v>
      </c>
    </row>
    <row r="3" spans="1:22">
      <c r="A3" s="30">
        <f t="shared" si="0"/>
        <v>7</v>
      </c>
      <c r="B3" s="30" t="s">
        <v>802</v>
      </c>
      <c r="C3" s="30">
        <v>0.91300000000000003</v>
      </c>
      <c r="D3" s="30">
        <v>0.3</v>
      </c>
      <c r="E3" s="30">
        <f t="shared" si="1"/>
        <v>0.58799999999999997</v>
      </c>
      <c r="F3" s="30">
        <f t="shared" si="2"/>
        <v>0.61711363636363648</v>
      </c>
      <c r="G3" s="30">
        <f t="shared" ref="G3:G24" si="3">+G2</f>
        <v>0.41811717171717178</v>
      </c>
      <c r="J3" s="30" t="s">
        <v>800</v>
      </c>
      <c r="K3" s="30" t="s">
        <v>800</v>
      </c>
      <c r="L3" s="30" t="s">
        <v>800</v>
      </c>
      <c r="M3" s="30" t="s">
        <v>800</v>
      </c>
      <c r="N3" s="30" t="s">
        <v>800</v>
      </c>
      <c r="P3" s="30" t="s">
        <v>800</v>
      </c>
      <c r="U3" s="30">
        <v>4</v>
      </c>
      <c r="V3" s="30">
        <v>4</v>
      </c>
    </row>
    <row r="4" spans="1:22">
      <c r="A4" s="30">
        <f t="shared" si="0"/>
        <v>10</v>
      </c>
      <c r="B4" s="30" t="s">
        <v>802</v>
      </c>
      <c r="C4" s="30">
        <v>0.82399999999999995</v>
      </c>
      <c r="D4" s="30">
        <v>0.32800000000000001</v>
      </c>
      <c r="E4" s="30">
        <f t="shared" si="1"/>
        <v>0.64288000000000001</v>
      </c>
      <c r="F4" s="30">
        <f t="shared" si="2"/>
        <v>0.61711363636363648</v>
      </c>
      <c r="G4" s="30">
        <f t="shared" si="3"/>
        <v>0.41811717171717178</v>
      </c>
      <c r="J4" s="30" t="s">
        <v>800</v>
      </c>
      <c r="K4" s="30" t="s">
        <v>800</v>
      </c>
      <c r="L4" s="30" t="s">
        <v>800</v>
      </c>
      <c r="M4" s="30" t="s">
        <v>800</v>
      </c>
      <c r="N4" s="30" t="s">
        <v>800</v>
      </c>
      <c r="P4" s="30" t="s">
        <v>800</v>
      </c>
      <c r="U4" s="30">
        <v>4</v>
      </c>
      <c r="V4" s="30">
        <v>3</v>
      </c>
    </row>
    <row r="5" spans="1:22">
      <c r="A5" s="30">
        <f t="shared" si="0"/>
        <v>14</v>
      </c>
      <c r="B5" s="30" t="s">
        <v>802</v>
      </c>
      <c r="C5" s="30">
        <v>0.63600000000000001</v>
      </c>
      <c r="D5" s="30">
        <v>0.318</v>
      </c>
      <c r="E5" s="30">
        <f t="shared" si="1"/>
        <v>0.62327999999999995</v>
      </c>
      <c r="F5" s="30">
        <f t="shared" si="2"/>
        <v>0.61711363636363648</v>
      </c>
      <c r="G5" s="30">
        <f t="shared" si="3"/>
        <v>0.41811717171717178</v>
      </c>
      <c r="J5" s="30" t="s">
        <v>800</v>
      </c>
      <c r="K5" s="30" t="s">
        <v>800</v>
      </c>
      <c r="L5" s="30" t="s">
        <v>800</v>
      </c>
      <c r="M5" s="30" t="s">
        <v>800</v>
      </c>
      <c r="N5" s="30" t="s">
        <v>800</v>
      </c>
      <c r="P5" s="30" t="s">
        <v>800</v>
      </c>
      <c r="U5" s="30">
        <v>4</v>
      </c>
      <c r="V5" s="30">
        <v>2</v>
      </c>
    </row>
    <row r="6" spans="1:22">
      <c r="A6" s="30">
        <f t="shared" si="0"/>
        <v>16</v>
      </c>
      <c r="B6" s="30" t="s">
        <v>802</v>
      </c>
      <c r="C6" s="30">
        <v>0.57099999999999995</v>
      </c>
      <c r="D6" s="30">
        <v>0.27200000000000002</v>
      </c>
      <c r="E6" s="30">
        <f t="shared" si="1"/>
        <v>0.53312000000000004</v>
      </c>
      <c r="F6" s="30">
        <f t="shared" si="2"/>
        <v>0.61711363636363648</v>
      </c>
      <c r="G6" s="30">
        <f t="shared" si="3"/>
        <v>0.41811717171717178</v>
      </c>
      <c r="J6" s="30" t="s">
        <v>800</v>
      </c>
      <c r="K6" s="30" t="s">
        <v>800</v>
      </c>
      <c r="L6" s="30" t="s">
        <v>800</v>
      </c>
      <c r="M6" s="30" t="s">
        <v>800</v>
      </c>
      <c r="N6" s="30" t="s">
        <v>800</v>
      </c>
      <c r="P6" s="30" t="s">
        <v>800</v>
      </c>
      <c r="U6" s="30">
        <v>3</v>
      </c>
      <c r="V6" s="30">
        <v>2</v>
      </c>
    </row>
    <row r="7" spans="1:22">
      <c r="A7" s="30">
        <f t="shared" si="0"/>
        <v>17</v>
      </c>
      <c r="B7" s="30" t="s">
        <v>802</v>
      </c>
      <c r="C7" s="30">
        <v>0.57050000000000001</v>
      </c>
      <c r="D7" s="30">
        <v>0.27200000000000002</v>
      </c>
      <c r="E7" s="30">
        <f t="shared" si="1"/>
        <v>0.53312000000000004</v>
      </c>
      <c r="F7" s="30">
        <f t="shared" si="2"/>
        <v>0.61711363636363648</v>
      </c>
      <c r="G7" s="30">
        <f t="shared" si="3"/>
        <v>0.41811717171717178</v>
      </c>
      <c r="J7" s="30" t="s">
        <v>800</v>
      </c>
      <c r="K7" s="30" t="s">
        <v>800</v>
      </c>
      <c r="L7" s="30" t="s">
        <v>800</v>
      </c>
      <c r="M7" s="30" t="s">
        <v>800</v>
      </c>
      <c r="N7" s="30" t="s">
        <v>800</v>
      </c>
      <c r="P7" s="30" t="s">
        <v>800</v>
      </c>
      <c r="U7" s="30">
        <v>3</v>
      </c>
      <c r="V7" s="30">
        <v>1</v>
      </c>
    </row>
    <row r="8" spans="1:22">
      <c r="A8" s="30">
        <f t="shared" si="0"/>
        <v>18</v>
      </c>
      <c r="B8" s="30" t="s">
        <v>802</v>
      </c>
      <c r="C8" s="30">
        <v>0.56999999999999995</v>
      </c>
      <c r="D8" s="30">
        <v>0.27200000000000002</v>
      </c>
      <c r="E8" s="30">
        <f t="shared" si="1"/>
        <v>0.53312000000000004</v>
      </c>
      <c r="F8" s="30">
        <f t="shared" si="2"/>
        <v>0.61711363636363648</v>
      </c>
      <c r="G8" s="30">
        <f t="shared" si="3"/>
        <v>0.41811717171717178</v>
      </c>
      <c r="J8" s="30" t="s">
        <v>800</v>
      </c>
      <c r="K8" s="30" t="s">
        <v>800</v>
      </c>
      <c r="L8" s="30" t="s">
        <v>800</v>
      </c>
      <c r="M8" s="30" t="s">
        <v>800</v>
      </c>
      <c r="N8" s="30" t="s">
        <v>800</v>
      </c>
      <c r="P8" s="30" t="s">
        <v>800</v>
      </c>
      <c r="U8" s="30">
        <v>4</v>
      </c>
      <c r="V8" s="30">
        <v>1</v>
      </c>
    </row>
    <row r="9" spans="1:22">
      <c r="A9" s="30">
        <f t="shared" si="0"/>
        <v>21</v>
      </c>
      <c r="B9" s="30" t="s">
        <v>802</v>
      </c>
      <c r="C9" s="30">
        <v>0.53300000000000003</v>
      </c>
      <c r="D9" s="30">
        <v>0.27100000000000002</v>
      </c>
      <c r="E9" s="30">
        <f t="shared" si="1"/>
        <v>0.53116000000000008</v>
      </c>
      <c r="F9" s="30">
        <f t="shared" si="2"/>
        <v>0.61711363636363648</v>
      </c>
      <c r="G9" s="30">
        <f t="shared" si="3"/>
        <v>0.41811717171717178</v>
      </c>
      <c r="J9" s="30" t="s">
        <v>800</v>
      </c>
      <c r="K9" s="30" t="s">
        <v>800</v>
      </c>
      <c r="L9" s="30" t="s">
        <v>800</v>
      </c>
      <c r="M9" s="30" t="s">
        <v>800</v>
      </c>
      <c r="N9" s="30" t="s">
        <v>800</v>
      </c>
      <c r="P9" s="30" t="s">
        <v>800</v>
      </c>
      <c r="U9" s="30">
        <v>3</v>
      </c>
      <c r="V9" s="30">
        <v>3</v>
      </c>
    </row>
    <row r="10" spans="1:22">
      <c r="A10" s="30">
        <f t="shared" si="0"/>
        <v>25</v>
      </c>
      <c r="B10" s="30" t="s">
        <v>802</v>
      </c>
      <c r="C10" s="30">
        <v>0.46600000000000003</v>
      </c>
      <c r="D10" s="30">
        <v>0.59799999999999998</v>
      </c>
      <c r="E10" s="30">
        <f t="shared" si="1"/>
        <v>1.17208</v>
      </c>
      <c r="F10" s="30">
        <f t="shared" si="2"/>
        <v>0.61711363636363648</v>
      </c>
      <c r="G10" s="30">
        <f t="shared" si="3"/>
        <v>0.41811717171717178</v>
      </c>
      <c r="J10" s="30" t="s">
        <v>800</v>
      </c>
      <c r="K10" s="30" t="s">
        <v>800</v>
      </c>
      <c r="L10" s="30" t="s">
        <v>800</v>
      </c>
      <c r="M10" s="30" t="s">
        <v>800</v>
      </c>
      <c r="N10" s="30" t="s">
        <v>800</v>
      </c>
      <c r="Q10" s="30" t="s">
        <v>800</v>
      </c>
      <c r="U10" s="30">
        <v>4</v>
      </c>
      <c r="V10" s="30">
        <v>3</v>
      </c>
    </row>
    <row r="11" spans="1:22">
      <c r="A11" s="30">
        <f t="shared" si="0"/>
        <v>32.5</v>
      </c>
      <c r="B11" s="30" t="s">
        <v>802</v>
      </c>
      <c r="C11" s="30">
        <v>0.27500000000000002</v>
      </c>
      <c r="D11" s="30">
        <v>0.27400000000000002</v>
      </c>
      <c r="E11" s="30">
        <f t="shared" si="1"/>
        <v>0.53704000000000007</v>
      </c>
      <c r="F11" s="30">
        <f t="shared" si="2"/>
        <v>0.61711363636363648</v>
      </c>
      <c r="G11" s="30">
        <f t="shared" si="3"/>
        <v>0.41811717171717178</v>
      </c>
      <c r="J11" s="30" t="s">
        <v>800</v>
      </c>
      <c r="K11" s="30" t="s">
        <v>800</v>
      </c>
      <c r="L11" s="30" t="s">
        <v>800</v>
      </c>
      <c r="M11" s="30" t="s">
        <v>800</v>
      </c>
      <c r="N11" s="30" t="s">
        <v>800</v>
      </c>
      <c r="Q11" s="30" t="s">
        <v>800</v>
      </c>
      <c r="U11" s="30">
        <v>3</v>
      </c>
      <c r="V11" s="30">
        <v>1</v>
      </c>
    </row>
    <row r="12" spans="1:22">
      <c r="A12" s="30">
        <f t="shared" si="0"/>
        <v>32.5</v>
      </c>
      <c r="B12" s="30" t="s">
        <v>802</v>
      </c>
      <c r="C12" s="30">
        <v>0.27500000000000002</v>
      </c>
      <c r="D12" s="30">
        <v>0.27400000000000002</v>
      </c>
      <c r="E12" s="30">
        <f t="shared" si="1"/>
        <v>0.53704000000000007</v>
      </c>
      <c r="F12" s="30">
        <f t="shared" si="2"/>
        <v>0.61711363636363648</v>
      </c>
      <c r="G12" s="30">
        <f t="shared" si="3"/>
        <v>0.41811717171717178</v>
      </c>
      <c r="J12" s="30" t="s">
        <v>800</v>
      </c>
      <c r="K12" s="30" t="s">
        <v>800</v>
      </c>
      <c r="L12" s="30" t="s">
        <v>800</v>
      </c>
      <c r="M12" s="30" t="s">
        <v>800</v>
      </c>
      <c r="N12" s="30" t="s">
        <v>800</v>
      </c>
      <c r="Q12" s="30" t="s">
        <v>800</v>
      </c>
      <c r="U12" s="30">
        <v>4</v>
      </c>
      <c r="V12" s="30">
        <v>1</v>
      </c>
    </row>
    <row r="13" spans="1:22">
      <c r="A13" s="30">
        <f t="shared" si="0"/>
        <v>34</v>
      </c>
      <c r="B13" s="30" t="s">
        <v>802</v>
      </c>
      <c r="C13" s="30">
        <v>0.27400000000000002</v>
      </c>
      <c r="D13" s="30">
        <v>0.27400000000000002</v>
      </c>
      <c r="E13" s="30">
        <f t="shared" si="1"/>
        <v>0.53704000000000007</v>
      </c>
      <c r="F13" s="30">
        <f t="shared" si="2"/>
        <v>0.61711363636363648</v>
      </c>
      <c r="G13" s="30">
        <f t="shared" si="3"/>
        <v>0.41811717171717178</v>
      </c>
      <c r="J13" s="30" t="s">
        <v>800</v>
      </c>
      <c r="K13" s="30" t="s">
        <v>800</v>
      </c>
      <c r="L13" s="30" t="s">
        <v>800</v>
      </c>
      <c r="M13" s="30" t="s">
        <v>800</v>
      </c>
      <c r="N13" s="30" t="s">
        <v>800</v>
      </c>
      <c r="Q13" s="30" t="s">
        <v>800</v>
      </c>
      <c r="U13" s="30">
        <v>3</v>
      </c>
      <c r="V13" s="30">
        <v>2</v>
      </c>
    </row>
    <row r="14" spans="1:22">
      <c r="A14" s="30">
        <f t="shared" si="0"/>
        <v>36</v>
      </c>
      <c r="B14" s="30" t="s">
        <v>802</v>
      </c>
      <c r="C14" s="30">
        <v>0.23799999999999999</v>
      </c>
      <c r="D14" s="30">
        <v>0.26600000000000001</v>
      </c>
      <c r="E14" s="30">
        <f t="shared" si="1"/>
        <v>0.52136000000000005</v>
      </c>
      <c r="F14" s="30">
        <f t="shared" si="2"/>
        <v>0.61711363636363648</v>
      </c>
      <c r="G14" s="30">
        <f t="shared" si="3"/>
        <v>0.41811717171717178</v>
      </c>
      <c r="J14" s="30" t="s">
        <v>800</v>
      </c>
      <c r="K14" s="30" t="s">
        <v>800</v>
      </c>
      <c r="L14" s="30" t="s">
        <v>800</v>
      </c>
      <c r="M14" s="30" t="s">
        <v>800</v>
      </c>
      <c r="N14" s="30" t="s">
        <v>800</v>
      </c>
      <c r="Q14" s="30" t="s">
        <v>800</v>
      </c>
      <c r="U14" s="30">
        <v>3</v>
      </c>
      <c r="V14" s="30">
        <v>3</v>
      </c>
    </row>
    <row r="15" spans="1:22">
      <c r="A15" s="30">
        <f t="shared" si="0"/>
        <v>44</v>
      </c>
      <c r="B15" s="30" t="s">
        <v>802</v>
      </c>
      <c r="C15" s="30">
        <v>2.7E-2</v>
      </c>
      <c r="D15" s="30">
        <v>0.27900000000000003</v>
      </c>
      <c r="E15" s="30">
        <f t="shared" si="1"/>
        <v>0.54683999999999999</v>
      </c>
      <c r="F15" s="30">
        <f t="shared" si="2"/>
        <v>0.61711363636363648</v>
      </c>
      <c r="G15" s="30">
        <f t="shared" si="3"/>
        <v>0.41811717171717178</v>
      </c>
      <c r="J15" s="30" t="s">
        <v>800</v>
      </c>
      <c r="K15" s="30" t="s">
        <v>800</v>
      </c>
      <c r="L15" s="30" t="s">
        <v>800</v>
      </c>
      <c r="M15" s="30" t="s">
        <v>800</v>
      </c>
      <c r="N15" s="30" t="s">
        <v>800</v>
      </c>
      <c r="Q15" s="30" t="s">
        <v>800</v>
      </c>
      <c r="U15" s="30">
        <v>4</v>
      </c>
      <c r="V15" s="30">
        <v>2</v>
      </c>
    </row>
    <row r="16" spans="1:22">
      <c r="A16" s="30">
        <f t="shared" si="0"/>
        <v>13</v>
      </c>
      <c r="B16" s="30" t="s">
        <v>802</v>
      </c>
      <c r="C16" s="30">
        <v>0.64800000000000002</v>
      </c>
      <c r="D16" s="30">
        <v>0.32300000000000001</v>
      </c>
      <c r="E16" s="30">
        <f t="shared" si="1"/>
        <v>0.63307999999999998</v>
      </c>
      <c r="F16" s="30">
        <f t="shared" si="2"/>
        <v>0.61711363636363648</v>
      </c>
      <c r="G16" s="30">
        <f t="shared" si="3"/>
        <v>0.41811717171717178</v>
      </c>
      <c r="J16" s="30" t="s">
        <v>800</v>
      </c>
      <c r="K16" s="30" t="s">
        <v>800</v>
      </c>
      <c r="L16" s="30" t="s">
        <v>800</v>
      </c>
      <c r="M16" s="30" t="s">
        <v>800</v>
      </c>
      <c r="N16" s="30" t="s">
        <v>800</v>
      </c>
      <c r="P16" s="30" t="s">
        <v>800</v>
      </c>
      <c r="U16" s="30">
        <v>5</v>
      </c>
      <c r="V16" s="30">
        <v>1</v>
      </c>
    </row>
    <row r="17" spans="1:22">
      <c r="A17" s="30">
        <f t="shared" si="0"/>
        <v>11</v>
      </c>
      <c r="B17" s="30" t="s">
        <v>802</v>
      </c>
      <c r="C17" s="30">
        <v>0.73599999999999999</v>
      </c>
      <c r="D17" s="30">
        <v>0.36099999999999999</v>
      </c>
      <c r="E17" s="30">
        <f t="shared" si="1"/>
        <v>0.70755999999999997</v>
      </c>
      <c r="F17" s="30">
        <f t="shared" si="2"/>
        <v>0.61711363636363648</v>
      </c>
      <c r="G17" s="30">
        <f t="shared" si="3"/>
        <v>0.41811717171717178</v>
      </c>
      <c r="J17" s="30" t="s">
        <v>800</v>
      </c>
      <c r="K17" s="30" t="s">
        <v>800</v>
      </c>
      <c r="L17" s="30" t="s">
        <v>800</v>
      </c>
      <c r="M17" s="30" t="s">
        <v>800</v>
      </c>
      <c r="N17" s="30" t="s">
        <v>800</v>
      </c>
      <c r="P17" s="30" t="s">
        <v>800</v>
      </c>
      <c r="U17" s="30">
        <v>5</v>
      </c>
      <c r="V17" s="30">
        <v>2</v>
      </c>
    </row>
    <row r="18" spans="1:22">
      <c r="A18" s="30">
        <f t="shared" si="0"/>
        <v>9</v>
      </c>
      <c r="B18" s="30" t="s">
        <v>802</v>
      </c>
      <c r="C18" s="30">
        <v>0.83199999999999996</v>
      </c>
      <c r="D18" s="30">
        <v>0.39800000000000002</v>
      </c>
      <c r="E18" s="30">
        <f t="shared" si="1"/>
        <v>0.78008</v>
      </c>
      <c r="F18" s="30">
        <f t="shared" si="2"/>
        <v>0.61711363636363648</v>
      </c>
      <c r="G18" s="30">
        <f t="shared" si="3"/>
        <v>0.41811717171717178</v>
      </c>
      <c r="J18" s="30" t="s">
        <v>800</v>
      </c>
      <c r="K18" s="30" t="s">
        <v>800</v>
      </c>
      <c r="L18" s="30" t="s">
        <v>800</v>
      </c>
      <c r="M18" s="30" t="s">
        <v>800</v>
      </c>
      <c r="N18" s="30" t="s">
        <v>800</v>
      </c>
      <c r="P18" s="30" t="s">
        <v>800</v>
      </c>
      <c r="U18" s="30">
        <v>5</v>
      </c>
      <c r="V18" s="30">
        <v>3</v>
      </c>
    </row>
    <row r="19" spans="1:22">
      <c r="A19" s="30">
        <f t="shared" si="0"/>
        <v>6</v>
      </c>
      <c r="B19" s="30" t="s">
        <v>802</v>
      </c>
      <c r="C19" s="30">
        <v>0.96699999999999997</v>
      </c>
      <c r="D19" s="30">
        <v>0.35299999999999998</v>
      </c>
      <c r="E19" s="30">
        <f t="shared" si="1"/>
        <v>0.69187999999999994</v>
      </c>
      <c r="F19" s="30">
        <f t="shared" si="2"/>
        <v>0.61711363636363648</v>
      </c>
      <c r="G19" s="30">
        <f t="shared" si="3"/>
        <v>0.41811717171717178</v>
      </c>
      <c r="J19" s="30" t="s">
        <v>800</v>
      </c>
      <c r="K19" s="30" t="s">
        <v>800</v>
      </c>
      <c r="L19" s="30" t="s">
        <v>800</v>
      </c>
      <c r="M19" s="30" t="s">
        <v>800</v>
      </c>
      <c r="N19" s="30" t="s">
        <v>800</v>
      </c>
      <c r="P19" s="30" t="s">
        <v>800</v>
      </c>
      <c r="U19" s="30">
        <v>5</v>
      </c>
      <c r="V19" s="30">
        <v>4</v>
      </c>
    </row>
    <row r="20" spans="1:22">
      <c r="A20" s="30">
        <f t="shared" si="0"/>
        <v>28</v>
      </c>
      <c r="B20" s="30" t="s">
        <v>802</v>
      </c>
      <c r="C20" s="30">
        <v>0.40899999999999997</v>
      </c>
      <c r="D20" s="30">
        <v>0.32100000000000001</v>
      </c>
      <c r="E20" s="30">
        <f t="shared" si="1"/>
        <v>0.62916000000000005</v>
      </c>
      <c r="F20" s="30">
        <f t="shared" si="2"/>
        <v>0.61711363636363648</v>
      </c>
      <c r="G20" s="30">
        <f t="shared" si="3"/>
        <v>0.41811717171717178</v>
      </c>
      <c r="J20" s="30" t="s">
        <v>800</v>
      </c>
      <c r="K20" s="30" t="s">
        <v>800</v>
      </c>
      <c r="L20" s="30" t="s">
        <v>800</v>
      </c>
      <c r="M20" s="30" t="s">
        <v>800</v>
      </c>
      <c r="N20" s="30" t="s">
        <v>800</v>
      </c>
      <c r="Q20" s="30" t="s">
        <v>800</v>
      </c>
      <c r="U20" s="30">
        <v>5</v>
      </c>
      <c r="V20" s="30">
        <v>1</v>
      </c>
    </row>
    <row r="21" spans="1:22">
      <c r="A21" s="30">
        <f t="shared" si="0"/>
        <v>45</v>
      </c>
      <c r="B21" s="30" t="s">
        <v>802</v>
      </c>
      <c r="C21" s="30">
        <v>8.0000000000000002E-3</v>
      </c>
      <c r="D21" s="30">
        <v>0.32100000000000001</v>
      </c>
      <c r="E21" s="30">
        <f t="shared" si="1"/>
        <v>0.62916000000000005</v>
      </c>
      <c r="F21" s="30">
        <f t="shared" si="2"/>
        <v>0.61711363636363648</v>
      </c>
      <c r="G21" s="30">
        <f t="shared" si="3"/>
        <v>0.41811717171717178</v>
      </c>
      <c r="J21" s="30" t="s">
        <v>800</v>
      </c>
      <c r="K21" s="30" t="s">
        <v>800</v>
      </c>
      <c r="L21" s="30" t="s">
        <v>800</v>
      </c>
      <c r="M21" s="30" t="s">
        <v>800</v>
      </c>
      <c r="N21" s="30" t="s">
        <v>800</v>
      </c>
      <c r="Q21" s="30" t="s">
        <v>800</v>
      </c>
      <c r="U21" s="30">
        <v>5</v>
      </c>
      <c r="V21" s="30">
        <v>2</v>
      </c>
    </row>
    <row r="22" spans="1:22">
      <c r="A22" s="30">
        <f t="shared" si="0"/>
        <v>8</v>
      </c>
      <c r="B22" s="30" t="s">
        <v>802</v>
      </c>
      <c r="C22" s="30">
        <v>0.875</v>
      </c>
      <c r="D22" s="30">
        <v>0.82399999999999995</v>
      </c>
      <c r="E22" s="30">
        <f t="shared" si="1"/>
        <v>1.6150399999999998</v>
      </c>
      <c r="F22" s="30">
        <f t="shared" si="2"/>
        <v>0.61711363636363648</v>
      </c>
      <c r="G22" s="30">
        <f t="shared" si="3"/>
        <v>0.41811717171717178</v>
      </c>
      <c r="J22" s="30" t="s">
        <v>800</v>
      </c>
      <c r="K22" s="30" t="s">
        <v>800</v>
      </c>
      <c r="L22" s="30" t="s">
        <v>800</v>
      </c>
      <c r="M22" s="30" t="s">
        <v>800</v>
      </c>
      <c r="N22" s="30" t="s">
        <v>800</v>
      </c>
      <c r="Q22" s="30" t="s">
        <v>800</v>
      </c>
      <c r="U22" s="30">
        <v>5</v>
      </c>
      <c r="V22" s="30">
        <v>3</v>
      </c>
    </row>
    <row r="23" spans="1:22">
      <c r="A23" s="30">
        <f t="shared" si="0"/>
        <v>3</v>
      </c>
      <c r="B23" s="30" t="s">
        <v>802</v>
      </c>
      <c r="C23" s="30">
        <v>1.6679999999999999</v>
      </c>
      <c r="D23" s="30">
        <v>0.88600000000000001</v>
      </c>
      <c r="E23" s="30">
        <f t="shared" si="1"/>
        <v>1.7365599999999999</v>
      </c>
      <c r="F23" s="30">
        <f t="shared" si="2"/>
        <v>0.61711363636363648</v>
      </c>
      <c r="G23" s="30">
        <f t="shared" si="3"/>
        <v>0.41811717171717178</v>
      </c>
      <c r="J23" s="30" t="s">
        <v>800</v>
      </c>
      <c r="K23" s="30" t="s">
        <v>800</v>
      </c>
      <c r="L23" s="30" t="s">
        <v>800</v>
      </c>
      <c r="M23" s="30" t="s">
        <v>800</v>
      </c>
      <c r="N23" s="30" t="s">
        <v>800</v>
      </c>
      <c r="Q23" s="30" t="s">
        <v>800</v>
      </c>
      <c r="U23" s="30">
        <v>5</v>
      </c>
      <c r="V23" s="30">
        <v>4</v>
      </c>
    </row>
    <row r="24" spans="1:22">
      <c r="A24" s="30">
        <f t="shared" si="0"/>
        <v>15</v>
      </c>
      <c r="B24" s="30" t="s">
        <v>892</v>
      </c>
      <c r="C24" s="30">
        <v>0.6</v>
      </c>
      <c r="D24" s="30">
        <v>0.22600000000000001</v>
      </c>
      <c r="E24" s="30">
        <f t="shared" si="1"/>
        <v>0.44296000000000002</v>
      </c>
      <c r="F24" s="30">
        <f>+C24</f>
        <v>0.6</v>
      </c>
      <c r="G24" s="30">
        <f t="shared" si="3"/>
        <v>0.41811717171717178</v>
      </c>
    </row>
    <row r="25" spans="1:22">
      <c r="A25" s="30">
        <f t="shared" si="0"/>
        <v>30</v>
      </c>
      <c r="B25" s="30" t="s">
        <v>813</v>
      </c>
      <c r="C25" s="30">
        <v>0.30555555555555558</v>
      </c>
      <c r="D25" s="30">
        <v>0.14722222222222223</v>
      </c>
      <c r="E25" s="30">
        <f t="shared" si="1"/>
        <v>0.28855555555555557</v>
      </c>
      <c r="F25" s="30">
        <f>+AVERAGE($C$25:$C$28)</f>
        <v>0.21180555555555555</v>
      </c>
      <c r="G25" s="30">
        <f>+G23</f>
        <v>0.41811717171717178</v>
      </c>
      <c r="I25" s="30" t="s">
        <v>800</v>
      </c>
      <c r="J25" s="30" t="s">
        <v>800</v>
      </c>
      <c r="K25" s="30" t="s">
        <v>800</v>
      </c>
      <c r="L25" s="30" t="s">
        <v>800</v>
      </c>
      <c r="N25" s="30" t="s">
        <v>800</v>
      </c>
      <c r="U25" s="30">
        <v>2</v>
      </c>
      <c r="V25" s="30">
        <v>2</v>
      </c>
    </row>
    <row r="26" spans="1:22">
      <c r="A26" s="30">
        <f t="shared" si="0"/>
        <v>35</v>
      </c>
      <c r="B26" s="30" t="s">
        <v>813</v>
      </c>
      <c r="C26" s="30">
        <v>0.25</v>
      </c>
      <c r="D26" s="30">
        <v>0.12638888888888888</v>
      </c>
      <c r="E26" s="30">
        <f t="shared" si="1"/>
        <v>0.2477222222222222</v>
      </c>
      <c r="F26" s="30">
        <f>+AVERAGE($C$25:$C$28)</f>
        <v>0.21180555555555555</v>
      </c>
      <c r="G26" s="30">
        <f t="shared" ref="G26:G51" si="4">+G25</f>
        <v>0.41811717171717178</v>
      </c>
      <c r="I26" s="30" t="s">
        <v>800</v>
      </c>
      <c r="J26" s="30" t="s">
        <v>800</v>
      </c>
      <c r="K26" s="30" t="s">
        <v>800</v>
      </c>
      <c r="L26" s="30" t="s">
        <v>800</v>
      </c>
      <c r="N26" s="30" t="s">
        <v>800</v>
      </c>
      <c r="U26" s="30">
        <v>2</v>
      </c>
      <c r="V26" s="30">
        <v>1</v>
      </c>
    </row>
    <row r="27" spans="1:22">
      <c r="A27" s="30">
        <f t="shared" si="0"/>
        <v>39</v>
      </c>
      <c r="B27" s="30" t="s">
        <v>813</v>
      </c>
      <c r="C27" s="30">
        <v>0.16666666666666666</v>
      </c>
      <c r="D27" s="30">
        <v>9.3055555555555558E-2</v>
      </c>
      <c r="E27" s="30">
        <f t="shared" si="1"/>
        <v>0.18238888888888888</v>
      </c>
      <c r="F27" s="30">
        <f>+AVERAGE($C$25:$C$28)</f>
        <v>0.21180555555555555</v>
      </c>
      <c r="G27" s="30">
        <f t="shared" si="4"/>
        <v>0.41811717171717178</v>
      </c>
      <c r="I27" s="30" t="s">
        <v>800</v>
      </c>
      <c r="J27" s="30" t="s">
        <v>800</v>
      </c>
      <c r="K27" s="30" t="s">
        <v>800</v>
      </c>
      <c r="L27" s="30" t="s">
        <v>800</v>
      </c>
      <c r="N27" s="30" t="s">
        <v>800</v>
      </c>
      <c r="U27" s="30">
        <v>2</v>
      </c>
      <c r="V27" s="30">
        <v>3</v>
      </c>
    </row>
    <row r="28" spans="1:22">
      <c r="A28" s="30">
        <f t="shared" si="0"/>
        <v>42</v>
      </c>
      <c r="B28" s="30" t="s">
        <v>813</v>
      </c>
      <c r="C28" s="30">
        <v>0.125</v>
      </c>
      <c r="D28" s="30">
        <v>9.3055555555555558E-2</v>
      </c>
      <c r="E28" s="30">
        <f t="shared" si="1"/>
        <v>0.18238888888888888</v>
      </c>
      <c r="F28" s="30">
        <f>+AVERAGE($C$25:$C$28)</f>
        <v>0.21180555555555555</v>
      </c>
      <c r="G28" s="30">
        <f t="shared" si="4"/>
        <v>0.41811717171717178</v>
      </c>
      <c r="I28" s="30" t="s">
        <v>800</v>
      </c>
      <c r="J28" s="30" t="s">
        <v>800</v>
      </c>
      <c r="K28" s="30" t="s">
        <v>800</v>
      </c>
      <c r="L28" s="30" t="s">
        <v>800</v>
      </c>
      <c r="M28" s="30" t="s">
        <v>800</v>
      </c>
      <c r="N28" s="30" t="s">
        <v>800</v>
      </c>
      <c r="U28" s="30">
        <v>3</v>
      </c>
      <c r="V28" s="30">
        <v>8</v>
      </c>
    </row>
    <row r="29" spans="1:22">
      <c r="A29" s="30">
        <f t="shared" si="0"/>
        <v>1</v>
      </c>
      <c r="B29" s="30" t="s">
        <v>1224</v>
      </c>
      <c r="C29" s="30">
        <v>3</v>
      </c>
      <c r="D29" s="30">
        <v>1.0999999999999999</v>
      </c>
      <c r="E29" s="30">
        <f t="shared" si="1"/>
        <v>2.1559999999999997</v>
      </c>
      <c r="F29" s="30">
        <f t="shared" ref="F29:F38" si="5">+AVERAGE($C$29:$C$38)</f>
        <v>0.4900000000000001</v>
      </c>
      <c r="G29" s="30">
        <f t="shared" si="4"/>
        <v>0.41811717171717178</v>
      </c>
      <c r="J29" s="30" t="s">
        <v>800</v>
      </c>
      <c r="K29" s="30" t="s">
        <v>800</v>
      </c>
      <c r="L29" s="30" t="s">
        <v>800</v>
      </c>
      <c r="M29" s="30" t="s">
        <v>800</v>
      </c>
      <c r="N29" s="30" t="s">
        <v>800</v>
      </c>
      <c r="P29" s="30" t="s">
        <v>800</v>
      </c>
      <c r="U29" s="30">
        <v>2</v>
      </c>
      <c r="V29" s="30">
        <v>1</v>
      </c>
    </row>
    <row r="30" spans="1:22">
      <c r="A30" s="30">
        <f t="shared" si="0"/>
        <v>2</v>
      </c>
      <c r="B30" s="30" t="s">
        <v>1224</v>
      </c>
      <c r="C30" s="30">
        <v>2.7</v>
      </c>
      <c r="D30" s="30">
        <v>1.0999999999999999</v>
      </c>
      <c r="E30" s="30">
        <f t="shared" si="1"/>
        <v>2.1559999999999997</v>
      </c>
      <c r="F30" s="30">
        <f t="shared" si="5"/>
        <v>0.4900000000000001</v>
      </c>
      <c r="G30" s="30">
        <f t="shared" si="4"/>
        <v>0.41811717171717178</v>
      </c>
      <c r="J30" s="30" t="s">
        <v>800</v>
      </c>
      <c r="K30" s="30" t="s">
        <v>800</v>
      </c>
      <c r="L30" s="30" t="s">
        <v>800</v>
      </c>
      <c r="M30" s="30" t="s">
        <v>800</v>
      </c>
      <c r="N30" s="30" t="s">
        <v>800</v>
      </c>
      <c r="P30" s="30" t="s">
        <v>800</v>
      </c>
      <c r="U30" s="30">
        <v>2</v>
      </c>
      <c r="V30" s="30">
        <v>2</v>
      </c>
    </row>
    <row r="31" spans="1:22">
      <c r="A31" s="30">
        <f t="shared" si="0"/>
        <v>46</v>
      </c>
      <c r="B31" s="30" t="s">
        <v>1224</v>
      </c>
      <c r="C31" s="30">
        <v>0</v>
      </c>
      <c r="D31" s="30">
        <v>0.6</v>
      </c>
      <c r="E31" s="30">
        <f t="shared" si="1"/>
        <v>1.1759999999999999</v>
      </c>
      <c r="F31" s="30">
        <f t="shared" si="5"/>
        <v>0.4900000000000001</v>
      </c>
      <c r="G31" s="30">
        <f t="shared" si="4"/>
        <v>0.41811717171717178</v>
      </c>
      <c r="J31" s="30" t="s">
        <v>800</v>
      </c>
      <c r="K31" s="30" t="s">
        <v>800</v>
      </c>
      <c r="L31" s="30" t="s">
        <v>800</v>
      </c>
      <c r="M31" s="30" t="s">
        <v>800</v>
      </c>
      <c r="N31" s="30" t="s">
        <v>800</v>
      </c>
      <c r="Q31" s="30" t="s">
        <v>800</v>
      </c>
      <c r="U31" s="30">
        <v>2</v>
      </c>
      <c r="V31" s="30">
        <v>2</v>
      </c>
    </row>
    <row r="32" spans="1:22">
      <c r="A32" s="30">
        <f t="shared" si="0"/>
        <v>48</v>
      </c>
      <c r="B32" s="30" t="s">
        <v>1224</v>
      </c>
      <c r="C32" s="30">
        <v>-0.70000000000000007</v>
      </c>
      <c r="D32" s="30">
        <v>0.6</v>
      </c>
      <c r="E32" s="30">
        <f t="shared" si="1"/>
        <v>1.1759999999999999</v>
      </c>
      <c r="F32" s="30">
        <f t="shared" si="5"/>
        <v>0.4900000000000001</v>
      </c>
      <c r="G32" s="30">
        <f t="shared" si="4"/>
        <v>0.41811717171717178</v>
      </c>
      <c r="J32" s="30" t="s">
        <v>800</v>
      </c>
      <c r="K32" s="30" t="s">
        <v>800</v>
      </c>
      <c r="L32" s="30" t="s">
        <v>800</v>
      </c>
      <c r="M32" s="30" t="s">
        <v>800</v>
      </c>
      <c r="N32" s="30" t="s">
        <v>800</v>
      </c>
      <c r="Q32" s="30" t="s">
        <v>800</v>
      </c>
      <c r="U32" s="30">
        <v>2</v>
      </c>
      <c r="V32" s="30">
        <v>1</v>
      </c>
    </row>
    <row r="33" spans="1:22">
      <c r="A33" s="30">
        <f t="shared" si="0"/>
        <v>5</v>
      </c>
      <c r="B33" s="30" t="s">
        <v>815</v>
      </c>
      <c r="C33" s="30">
        <v>1.2</v>
      </c>
      <c r="D33" s="30">
        <v>1.0999999999999999</v>
      </c>
      <c r="E33" s="30">
        <f t="shared" si="1"/>
        <v>2.1559999999999997</v>
      </c>
      <c r="F33" s="30">
        <f t="shared" si="5"/>
        <v>0.4900000000000001</v>
      </c>
      <c r="G33" s="30">
        <f t="shared" si="4"/>
        <v>0.41811717171717178</v>
      </c>
      <c r="J33" s="30" t="s">
        <v>800</v>
      </c>
      <c r="K33" s="30" t="s">
        <v>800</v>
      </c>
      <c r="L33" s="30" t="s">
        <v>800</v>
      </c>
      <c r="M33" s="30" t="s">
        <v>800</v>
      </c>
      <c r="N33" s="30" t="s">
        <v>800</v>
      </c>
      <c r="P33" s="30" t="s">
        <v>800</v>
      </c>
      <c r="U33" s="30">
        <v>7</v>
      </c>
      <c r="V33" s="30">
        <v>3</v>
      </c>
    </row>
    <row r="34" spans="1:22">
      <c r="A34" s="30">
        <f t="shared" ref="A34:A51" si="6">+_xlfn.RANK.AVG(C34,$C$2:$C$51,0)</f>
        <v>12</v>
      </c>
      <c r="B34" s="30" t="s">
        <v>815</v>
      </c>
      <c r="C34" s="30">
        <v>0.70000000000000007</v>
      </c>
      <c r="D34" s="30">
        <v>0.2</v>
      </c>
      <c r="E34" s="30">
        <f t="shared" ref="E34:E51" si="7">+D34*1.96</f>
        <v>0.39200000000000002</v>
      </c>
      <c r="F34" s="30">
        <f t="shared" si="5"/>
        <v>0.4900000000000001</v>
      </c>
      <c r="G34" s="30">
        <f t="shared" si="4"/>
        <v>0.41811717171717178</v>
      </c>
      <c r="J34" s="30" t="s">
        <v>800</v>
      </c>
      <c r="K34" s="30" t="s">
        <v>800</v>
      </c>
      <c r="L34" s="30" t="s">
        <v>800</v>
      </c>
      <c r="M34" s="30" t="s">
        <v>800</v>
      </c>
      <c r="N34" s="30" t="s">
        <v>800</v>
      </c>
      <c r="P34" s="30" t="s">
        <v>800</v>
      </c>
      <c r="U34" s="30">
        <v>7</v>
      </c>
      <c r="V34" s="30">
        <v>2</v>
      </c>
    </row>
    <row r="35" spans="1:22">
      <c r="A35" s="30">
        <f t="shared" si="6"/>
        <v>24</v>
      </c>
      <c r="B35" s="30" t="s">
        <v>815</v>
      </c>
      <c r="C35" s="30">
        <v>0.5</v>
      </c>
      <c r="D35" s="30">
        <v>1.2</v>
      </c>
      <c r="E35" s="30">
        <f t="shared" si="7"/>
        <v>2.3519999999999999</v>
      </c>
      <c r="F35" s="30">
        <f t="shared" si="5"/>
        <v>0.4900000000000001</v>
      </c>
      <c r="G35" s="30">
        <f t="shared" si="4"/>
        <v>0.41811717171717178</v>
      </c>
      <c r="J35" s="30" t="s">
        <v>800</v>
      </c>
      <c r="K35" s="30" t="s">
        <v>800</v>
      </c>
      <c r="L35" s="30" t="s">
        <v>800</v>
      </c>
      <c r="M35" s="30" t="s">
        <v>800</v>
      </c>
      <c r="N35" s="30" t="s">
        <v>800</v>
      </c>
      <c r="P35" s="30" t="s">
        <v>800</v>
      </c>
      <c r="U35" s="30">
        <v>7</v>
      </c>
      <c r="V35" s="30">
        <v>4</v>
      </c>
    </row>
    <row r="36" spans="1:22">
      <c r="A36" s="30">
        <f t="shared" si="6"/>
        <v>47</v>
      </c>
      <c r="B36" s="30" t="s">
        <v>815</v>
      </c>
      <c r="C36" s="30">
        <v>-0.6</v>
      </c>
      <c r="D36" s="30">
        <v>0.5</v>
      </c>
      <c r="E36" s="30">
        <f t="shared" si="7"/>
        <v>0.98</v>
      </c>
      <c r="F36" s="30">
        <f t="shared" si="5"/>
        <v>0.4900000000000001</v>
      </c>
      <c r="G36" s="30">
        <f t="shared" si="4"/>
        <v>0.41811717171717178</v>
      </c>
      <c r="J36" s="30" t="s">
        <v>800</v>
      </c>
      <c r="K36" s="30" t="s">
        <v>800</v>
      </c>
      <c r="L36" s="30" t="s">
        <v>800</v>
      </c>
      <c r="M36" s="30" t="s">
        <v>800</v>
      </c>
      <c r="N36" s="30" t="s">
        <v>800</v>
      </c>
      <c r="Q36" s="30" t="s">
        <v>800</v>
      </c>
      <c r="U36" s="30">
        <v>7</v>
      </c>
      <c r="V36" s="30">
        <v>3</v>
      </c>
    </row>
    <row r="37" spans="1:22">
      <c r="A37" s="30">
        <f t="shared" si="6"/>
        <v>49</v>
      </c>
      <c r="B37" s="30" t="s">
        <v>815</v>
      </c>
      <c r="C37" s="30">
        <v>-0.8</v>
      </c>
      <c r="D37" s="30">
        <v>0.2</v>
      </c>
      <c r="E37" s="30">
        <f t="shared" si="7"/>
        <v>0.39200000000000002</v>
      </c>
      <c r="F37" s="30">
        <f t="shared" si="5"/>
        <v>0.4900000000000001</v>
      </c>
      <c r="G37" s="30">
        <f t="shared" si="4"/>
        <v>0.41811717171717178</v>
      </c>
      <c r="J37" s="30" t="s">
        <v>800</v>
      </c>
      <c r="K37" s="30" t="s">
        <v>800</v>
      </c>
      <c r="L37" s="30" t="s">
        <v>800</v>
      </c>
      <c r="M37" s="30" t="s">
        <v>800</v>
      </c>
      <c r="N37" s="30" t="s">
        <v>800</v>
      </c>
      <c r="Q37" s="30" t="s">
        <v>800</v>
      </c>
      <c r="U37" s="30">
        <v>7</v>
      </c>
      <c r="V37" s="30">
        <v>2</v>
      </c>
    </row>
    <row r="38" spans="1:22">
      <c r="A38" s="30">
        <f t="shared" si="6"/>
        <v>50</v>
      </c>
      <c r="B38" s="30" t="s">
        <v>815</v>
      </c>
      <c r="C38" s="30">
        <v>-1.0999999999999999</v>
      </c>
      <c r="D38" s="30">
        <v>0.8</v>
      </c>
      <c r="E38" s="30">
        <f t="shared" si="7"/>
        <v>1.5680000000000001</v>
      </c>
      <c r="F38" s="30">
        <f t="shared" si="5"/>
        <v>0.4900000000000001</v>
      </c>
      <c r="G38" s="30">
        <f t="shared" si="4"/>
        <v>0.41811717171717178</v>
      </c>
      <c r="J38" s="30" t="s">
        <v>800</v>
      </c>
      <c r="K38" s="30" t="s">
        <v>800</v>
      </c>
      <c r="L38" s="30" t="s">
        <v>800</v>
      </c>
      <c r="M38" s="30" t="s">
        <v>800</v>
      </c>
      <c r="N38" s="30" t="s">
        <v>800</v>
      </c>
      <c r="Q38" s="30" t="s">
        <v>800</v>
      </c>
      <c r="U38" s="30">
        <v>7</v>
      </c>
      <c r="V38" s="30">
        <v>4</v>
      </c>
    </row>
    <row r="39" spans="1:22">
      <c r="A39" s="30">
        <f t="shared" si="6"/>
        <v>31</v>
      </c>
      <c r="B39" s="30" t="s">
        <v>311</v>
      </c>
      <c r="C39" s="30">
        <v>0.29899999999999999</v>
      </c>
      <c r="D39" s="30">
        <v>9.6000000000000002E-2</v>
      </c>
      <c r="E39" s="30">
        <f t="shared" si="7"/>
        <v>0.18815999999999999</v>
      </c>
      <c r="F39" s="30">
        <f t="shared" ref="F39:F44" si="8">+AVERAGE($C$39:$C$44)</f>
        <v>0.17166666666666666</v>
      </c>
      <c r="G39" s="30">
        <f t="shared" si="4"/>
        <v>0.41811717171717178</v>
      </c>
      <c r="J39" s="30" t="s">
        <v>800</v>
      </c>
      <c r="K39" s="30" t="s">
        <v>800</v>
      </c>
      <c r="L39" s="30" t="s">
        <v>800</v>
      </c>
      <c r="N39" s="30" t="s">
        <v>800</v>
      </c>
      <c r="U39" s="30">
        <v>4</v>
      </c>
      <c r="V39" s="30">
        <v>1</v>
      </c>
    </row>
    <row r="40" spans="1:22">
      <c r="A40" s="30">
        <f t="shared" si="6"/>
        <v>37</v>
      </c>
      <c r="B40" s="30" t="s">
        <v>311</v>
      </c>
      <c r="C40" s="30">
        <v>0.189</v>
      </c>
      <c r="D40" s="30">
        <v>8.3000000000000004E-2</v>
      </c>
      <c r="E40" s="30">
        <f t="shared" si="7"/>
        <v>0.16268000000000002</v>
      </c>
      <c r="F40" s="30">
        <f t="shared" si="8"/>
        <v>0.17166666666666666</v>
      </c>
      <c r="G40" s="30">
        <f t="shared" si="4"/>
        <v>0.41811717171717178</v>
      </c>
      <c r="J40" s="30" t="s">
        <v>800</v>
      </c>
      <c r="K40" s="30" t="s">
        <v>800</v>
      </c>
      <c r="L40" s="30" t="s">
        <v>800</v>
      </c>
      <c r="M40" s="30" t="s">
        <v>800</v>
      </c>
      <c r="O40" s="30" t="s">
        <v>800</v>
      </c>
      <c r="U40" s="30">
        <v>5</v>
      </c>
      <c r="V40" s="30">
        <v>2</v>
      </c>
    </row>
    <row r="41" spans="1:22">
      <c r="A41" s="30">
        <f t="shared" si="6"/>
        <v>38</v>
      </c>
      <c r="B41" s="30" t="s">
        <v>311</v>
      </c>
      <c r="C41" s="30">
        <v>0.188</v>
      </c>
      <c r="D41" s="30">
        <v>8.5999999999999993E-2</v>
      </c>
      <c r="E41" s="30">
        <f t="shared" si="7"/>
        <v>0.16855999999999999</v>
      </c>
      <c r="F41" s="30">
        <f t="shared" si="8"/>
        <v>0.17166666666666666</v>
      </c>
      <c r="G41" s="30">
        <f t="shared" si="4"/>
        <v>0.41811717171717178</v>
      </c>
      <c r="J41" s="30" t="s">
        <v>800</v>
      </c>
      <c r="K41" s="30" t="s">
        <v>800</v>
      </c>
      <c r="L41" s="30" t="s">
        <v>800</v>
      </c>
      <c r="M41" s="30" t="s">
        <v>800</v>
      </c>
      <c r="O41" s="30" t="s">
        <v>800</v>
      </c>
      <c r="U41" s="30">
        <v>5</v>
      </c>
      <c r="V41" s="30">
        <v>3</v>
      </c>
    </row>
    <row r="42" spans="1:22">
      <c r="A42" s="30">
        <f t="shared" si="6"/>
        <v>40</v>
      </c>
      <c r="B42" s="30" t="s">
        <v>311</v>
      </c>
      <c r="C42" s="30">
        <v>0.153</v>
      </c>
      <c r="D42" s="30">
        <v>5.7000000000000002E-2</v>
      </c>
      <c r="E42" s="30">
        <f t="shared" si="7"/>
        <v>0.11172</v>
      </c>
      <c r="F42" s="30">
        <f t="shared" si="8"/>
        <v>0.17166666666666666</v>
      </c>
      <c r="G42" s="30">
        <f t="shared" si="4"/>
        <v>0.41811717171717178</v>
      </c>
      <c r="J42" s="30" t="s">
        <v>800</v>
      </c>
      <c r="K42" s="30" t="s">
        <v>800</v>
      </c>
      <c r="L42" s="30" t="s">
        <v>800</v>
      </c>
      <c r="M42" s="30" t="s">
        <v>800</v>
      </c>
      <c r="N42" s="30" t="s">
        <v>800</v>
      </c>
      <c r="U42" s="30">
        <v>4</v>
      </c>
      <c r="V42" s="30">
        <v>3</v>
      </c>
    </row>
    <row r="43" spans="1:22">
      <c r="A43" s="30">
        <f t="shared" si="6"/>
        <v>41</v>
      </c>
      <c r="B43" s="30" t="s">
        <v>311</v>
      </c>
      <c r="C43" s="30">
        <v>0.151</v>
      </c>
      <c r="D43" s="30">
        <v>5.6000000000000001E-2</v>
      </c>
      <c r="E43" s="30">
        <f t="shared" si="7"/>
        <v>0.10976</v>
      </c>
      <c r="F43" s="30">
        <f t="shared" si="8"/>
        <v>0.17166666666666666</v>
      </c>
      <c r="G43" s="30">
        <f t="shared" si="4"/>
        <v>0.41811717171717178</v>
      </c>
      <c r="J43" s="30" t="s">
        <v>800</v>
      </c>
      <c r="K43" s="30" t="s">
        <v>800</v>
      </c>
      <c r="L43" s="30" t="s">
        <v>800</v>
      </c>
      <c r="M43" s="30" t="s">
        <v>800</v>
      </c>
      <c r="N43" s="30" t="s">
        <v>800</v>
      </c>
      <c r="U43" s="30">
        <v>4</v>
      </c>
      <c r="V43" s="30">
        <v>2</v>
      </c>
    </row>
    <row r="44" spans="1:22">
      <c r="A44" s="30">
        <f t="shared" si="6"/>
        <v>43</v>
      </c>
      <c r="B44" s="30" t="s">
        <v>311</v>
      </c>
      <c r="C44" s="30">
        <v>0.05</v>
      </c>
      <c r="D44" s="30">
        <v>0.124</v>
      </c>
      <c r="E44" s="30">
        <f t="shared" si="7"/>
        <v>0.24304000000000001</v>
      </c>
      <c r="F44" s="30">
        <f t="shared" si="8"/>
        <v>0.17166666666666666</v>
      </c>
      <c r="G44" s="30">
        <f t="shared" si="4"/>
        <v>0.41811717171717178</v>
      </c>
      <c r="J44" s="30" t="s">
        <v>800</v>
      </c>
      <c r="K44" s="30" t="s">
        <v>800</v>
      </c>
      <c r="L44" s="30" t="s">
        <v>800</v>
      </c>
      <c r="O44" s="30" t="s">
        <v>800</v>
      </c>
      <c r="U44" s="30">
        <v>5</v>
      </c>
      <c r="V44" s="30">
        <v>1</v>
      </c>
    </row>
    <row r="45" spans="1:22">
      <c r="A45" s="30">
        <f t="shared" si="6"/>
        <v>19</v>
      </c>
      <c r="B45" s="30" t="s">
        <v>280</v>
      </c>
      <c r="C45" s="30">
        <v>0.54600000000000004</v>
      </c>
      <c r="D45" s="30">
        <v>0.248</v>
      </c>
      <c r="E45" s="30">
        <f t="shared" si="7"/>
        <v>0.48608000000000001</v>
      </c>
      <c r="F45" s="30">
        <f t="shared" ref="F45:F51" si="9">+AVERAGE($C$45:$C$51)</f>
        <v>0.47949999999999993</v>
      </c>
      <c r="G45" s="30">
        <f t="shared" si="4"/>
        <v>0.41811717171717178</v>
      </c>
      <c r="J45" s="30" t="s">
        <v>800</v>
      </c>
      <c r="K45" s="30" t="s">
        <v>800</v>
      </c>
      <c r="L45" s="30" t="s">
        <v>800</v>
      </c>
      <c r="O45" s="30" t="s">
        <v>800</v>
      </c>
      <c r="V45" s="30">
        <v>8</v>
      </c>
    </row>
    <row r="46" spans="1:22">
      <c r="A46" s="30">
        <f t="shared" si="6"/>
        <v>20</v>
      </c>
      <c r="B46" s="30" t="s">
        <v>280</v>
      </c>
      <c r="C46" s="30">
        <v>0.54</v>
      </c>
      <c r="D46" s="30">
        <v>0.218</v>
      </c>
      <c r="E46" s="30">
        <f t="shared" si="7"/>
        <v>0.42727999999999999</v>
      </c>
      <c r="F46" s="30">
        <f t="shared" si="9"/>
        <v>0.47949999999999993</v>
      </c>
      <c r="G46" s="30">
        <f t="shared" si="4"/>
        <v>0.41811717171717178</v>
      </c>
      <c r="J46" s="30" t="s">
        <v>800</v>
      </c>
      <c r="K46" s="30" t="s">
        <v>800</v>
      </c>
      <c r="L46" s="30" t="s">
        <v>800</v>
      </c>
      <c r="M46" s="30" t="s">
        <v>800</v>
      </c>
      <c r="O46" s="30" t="s">
        <v>800</v>
      </c>
      <c r="V46" s="30">
        <v>9</v>
      </c>
    </row>
    <row r="47" spans="1:22">
      <c r="A47" s="30">
        <f t="shared" si="6"/>
        <v>22</v>
      </c>
      <c r="B47" s="30" t="s">
        <v>280</v>
      </c>
      <c r="C47" s="30">
        <v>0.51049999999999995</v>
      </c>
      <c r="D47" s="30">
        <v>0.17799999999999999</v>
      </c>
      <c r="E47" s="30">
        <f t="shared" si="7"/>
        <v>0.34887999999999997</v>
      </c>
      <c r="F47" s="30">
        <f t="shared" si="9"/>
        <v>0.47949999999999993</v>
      </c>
      <c r="G47" s="30">
        <f t="shared" si="4"/>
        <v>0.41811717171717178</v>
      </c>
      <c r="J47" s="30" t="s">
        <v>800</v>
      </c>
      <c r="K47" s="30" t="s">
        <v>800</v>
      </c>
      <c r="L47" s="30" t="s">
        <v>800</v>
      </c>
      <c r="M47" s="30" t="s">
        <v>800</v>
      </c>
      <c r="O47" s="30" t="s">
        <v>800</v>
      </c>
      <c r="V47" s="30">
        <v>11</v>
      </c>
    </row>
    <row r="48" spans="1:22">
      <c r="A48" s="30">
        <f t="shared" si="6"/>
        <v>23</v>
      </c>
      <c r="B48" s="30" t="s">
        <v>280</v>
      </c>
      <c r="C48" s="30">
        <v>0.51</v>
      </c>
      <c r="D48" s="30">
        <v>0.17799999999999999</v>
      </c>
      <c r="E48" s="30">
        <f t="shared" si="7"/>
        <v>0.34887999999999997</v>
      </c>
      <c r="F48" s="30">
        <f t="shared" si="9"/>
        <v>0.47949999999999993</v>
      </c>
      <c r="G48" s="30">
        <f t="shared" si="4"/>
        <v>0.41811717171717178</v>
      </c>
      <c r="J48" s="30" t="s">
        <v>800</v>
      </c>
      <c r="K48" s="30" t="s">
        <v>800</v>
      </c>
      <c r="L48" s="30" t="s">
        <v>800</v>
      </c>
      <c r="M48" s="30" t="s">
        <v>800</v>
      </c>
      <c r="O48" s="30" t="s">
        <v>800</v>
      </c>
      <c r="V48" s="30">
        <v>12</v>
      </c>
    </row>
    <row r="49" spans="1:22">
      <c r="A49" s="30">
        <f t="shared" si="6"/>
        <v>26</v>
      </c>
      <c r="B49" s="30" t="s">
        <v>280</v>
      </c>
      <c r="C49" s="30">
        <v>0.441</v>
      </c>
      <c r="D49" s="30">
        <v>0.222</v>
      </c>
      <c r="E49" s="30">
        <f t="shared" si="7"/>
        <v>0.43512000000000001</v>
      </c>
      <c r="F49" s="30">
        <f t="shared" si="9"/>
        <v>0.47949999999999993</v>
      </c>
      <c r="G49" s="30">
        <f t="shared" si="4"/>
        <v>0.41811717171717178</v>
      </c>
      <c r="J49" s="30" t="s">
        <v>800</v>
      </c>
      <c r="K49" s="30" t="s">
        <v>800</v>
      </c>
      <c r="L49" s="30" t="s">
        <v>800</v>
      </c>
      <c r="M49" s="30" t="s">
        <v>800</v>
      </c>
      <c r="O49" s="30" t="s">
        <v>800</v>
      </c>
      <c r="V49" s="30">
        <v>10</v>
      </c>
    </row>
    <row r="50" spans="1:22">
      <c r="A50" s="30">
        <f t="shared" si="6"/>
        <v>27</v>
      </c>
      <c r="B50" s="30" t="s">
        <v>280</v>
      </c>
      <c r="C50" s="30">
        <v>0.41599999999999998</v>
      </c>
      <c r="D50" s="30">
        <v>0.20799999999999999</v>
      </c>
      <c r="E50" s="30">
        <f t="shared" si="7"/>
        <v>0.40767999999999999</v>
      </c>
      <c r="F50" s="30">
        <f t="shared" si="9"/>
        <v>0.47949999999999993</v>
      </c>
      <c r="G50" s="30">
        <f t="shared" si="4"/>
        <v>0.41811717171717178</v>
      </c>
      <c r="J50" s="30" t="s">
        <v>800</v>
      </c>
      <c r="K50" s="30" t="s">
        <v>800</v>
      </c>
      <c r="L50" s="30" t="s">
        <v>800</v>
      </c>
      <c r="M50" s="30" t="s">
        <v>800</v>
      </c>
      <c r="O50" s="30" t="s">
        <v>800</v>
      </c>
      <c r="V50" s="30">
        <v>7</v>
      </c>
    </row>
    <row r="51" spans="1:22">
      <c r="A51" s="30">
        <f t="shared" si="6"/>
        <v>29</v>
      </c>
      <c r="B51" s="30" t="s">
        <v>280</v>
      </c>
      <c r="C51" s="30">
        <v>0.39300000000000002</v>
      </c>
      <c r="D51" s="30">
        <v>0.13900000000000001</v>
      </c>
      <c r="E51" s="30">
        <f t="shared" si="7"/>
        <v>0.27244000000000002</v>
      </c>
      <c r="F51" s="30">
        <f t="shared" si="9"/>
        <v>0.47949999999999993</v>
      </c>
      <c r="G51" s="30">
        <f t="shared" si="4"/>
        <v>0.41811717171717178</v>
      </c>
      <c r="J51" s="30" t="s">
        <v>800</v>
      </c>
      <c r="K51" s="30" t="s">
        <v>800</v>
      </c>
      <c r="L51" s="30" t="s">
        <v>800</v>
      </c>
      <c r="M51" s="30" t="s">
        <v>800</v>
      </c>
      <c r="O51" s="30" t="s">
        <v>800</v>
      </c>
      <c r="V51" s="30">
        <v>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2:B9"/>
  <sheetViews>
    <sheetView workbookViewId="0">
      <selection activeCell="C11" sqref="C11"/>
    </sheetView>
  </sheetViews>
  <sheetFormatPr baseColWidth="10" defaultColWidth="9.19921875" defaultRowHeight="14"/>
  <cols>
    <col min="1" max="1" width="9.19921875" style="5"/>
    <col min="2" max="2" width="17.3984375" style="5" customWidth="1"/>
    <col min="3" max="5" width="9.19921875" style="5"/>
    <col min="6" max="6" width="17.19921875" style="5" customWidth="1"/>
    <col min="7" max="16384" width="9.19921875" style="5"/>
  </cols>
  <sheetData>
    <row r="2" spans="2:2" ht="15">
      <c r="B2" s="16" t="s">
        <v>836</v>
      </c>
    </row>
    <row r="3" spans="2:2" ht="15">
      <c r="B3" s="15" t="s">
        <v>1236</v>
      </c>
    </row>
    <row r="4" spans="2:2" ht="15">
      <c r="B4" s="15" t="s">
        <v>887</v>
      </c>
    </row>
    <row r="5" spans="2:2" ht="15">
      <c r="B5" s="15" t="s">
        <v>1237</v>
      </c>
    </row>
    <row r="6" spans="2:2" ht="15">
      <c r="B6" s="14" t="s">
        <v>319</v>
      </c>
    </row>
    <row r="7" spans="2:2" ht="15">
      <c r="B7" s="14" t="s">
        <v>515</v>
      </c>
    </row>
    <row r="8" spans="2:2" ht="15">
      <c r="B8" s="14" t="s">
        <v>657</v>
      </c>
    </row>
    <row r="9" spans="2:2" ht="15">
      <c r="B9" s="14" t="s">
        <v>718</v>
      </c>
    </row>
  </sheetData>
  <printOptions horizontalCentered="1"/>
  <pageMargins left="0.70866141732283472" right="0.70866141732283472" top="0.74803149606299213" bottom="0.74803149606299213" header="0.31496062992125984" footer="0.31496062992125984"/>
  <pageSetup paperSize="9" scale="9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9"/>
  <sheetViews>
    <sheetView workbookViewId="0">
      <selection activeCell="C10" sqref="A1:XFD1048576"/>
    </sheetView>
  </sheetViews>
  <sheetFormatPr baseColWidth="10" defaultColWidth="9.19921875" defaultRowHeight="14"/>
  <cols>
    <col min="1" max="1" width="6.796875" style="6" customWidth="1"/>
    <col min="2" max="2" width="17.796875" style="6" customWidth="1"/>
    <col min="3" max="3" width="15.796875" style="6" customWidth="1"/>
    <col min="4" max="4" width="16.3984375" style="6" customWidth="1"/>
    <col min="5" max="16384" width="9.19921875" style="6"/>
  </cols>
  <sheetData>
    <row r="1" spans="1:4" ht="18.75" customHeight="1" thickBot="1">
      <c r="A1" s="204" t="s">
        <v>102</v>
      </c>
      <c r="B1" s="204"/>
      <c r="C1" s="204"/>
      <c r="D1" s="204"/>
    </row>
    <row r="2" spans="1:4" s="230" customFormat="1" ht="32.25" customHeight="1" thickTop="1">
      <c r="A2" s="205" t="s">
        <v>89</v>
      </c>
      <c r="B2" s="205" t="s">
        <v>90</v>
      </c>
      <c r="C2" s="205" t="s">
        <v>91</v>
      </c>
      <c r="D2" s="205" t="s">
        <v>101</v>
      </c>
    </row>
    <row r="3" spans="1:4" ht="15">
      <c r="A3" s="206">
        <v>2011</v>
      </c>
      <c r="B3" s="206">
        <v>1005.8</v>
      </c>
      <c r="C3" s="206">
        <v>7.2</v>
      </c>
      <c r="D3" s="207">
        <v>7.0000000000000001E-3</v>
      </c>
    </row>
    <row r="4" spans="1:4" ht="15">
      <c r="A4" s="206">
        <v>2012</v>
      </c>
      <c r="B4" s="206">
        <v>1169.5999999999999</v>
      </c>
      <c r="C4" s="206">
        <v>26.4</v>
      </c>
      <c r="D4" s="207">
        <v>2.3E-2</v>
      </c>
    </row>
    <row r="5" spans="1:4" ht="15">
      <c r="A5" s="206">
        <v>2013</v>
      </c>
      <c r="B5" s="206">
        <v>238.6</v>
      </c>
      <c r="C5" s="206">
        <v>7.5</v>
      </c>
      <c r="D5" s="207">
        <v>3.2000000000000001E-2</v>
      </c>
    </row>
    <row r="6" spans="1:4" ht="15">
      <c r="A6" s="206">
        <v>2014</v>
      </c>
      <c r="B6" s="206">
        <v>1432.1</v>
      </c>
      <c r="C6" s="206">
        <v>39.5</v>
      </c>
      <c r="D6" s="207">
        <v>2.8000000000000001E-2</v>
      </c>
    </row>
    <row r="7" spans="1:4" ht="15">
      <c r="A7" s="208">
        <v>2015</v>
      </c>
      <c r="B7" s="208">
        <v>1199.5</v>
      </c>
      <c r="C7" s="208">
        <v>38.799999999999997</v>
      </c>
      <c r="D7" s="209">
        <v>3.2000000000000001E-2</v>
      </c>
    </row>
    <row r="8" spans="1:4" ht="45" customHeight="1">
      <c r="A8" s="210" t="s">
        <v>111</v>
      </c>
      <c r="B8" s="210"/>
      <c r="C8" s="210"/>
      <c r="D8" s="210"/>
    </row>
    <row r="9" spans="1:4" ht="15" customHeight="1">
      <c r="A9" s="211" t="s">
        <v>92</v>
      </c>
      <c r="B9" s="211"/>
      <c r="C9" s="211"/>
      <c r="D9" s="211"/>
    </row>
  </sheetData>
  <mergeCells count="3">
    <mergeCell ref="A1:D1"/>
    <mergeCell ref="A9:D9"/>
    <mergeCell ref="A8:D8"/>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G45"/>
  <sheetViews>
    <sheetView workbookViewId="0">
      <selection sqref="A1:G45"/>
    </sheetView>
  </sheetViews>
  <sheetFormatPr baseColWidth="10" defaultColWidth="9.19921875" defaultRowHeight="14"/>
  <cols>
    <col min="1" max="1" width="23.59765625" style="2" customWidth="1"/>
    <col min="2" max="2" width="17.3984375" style="2" customWidth="1"/>
    <col min="3" max="3" width="8.3984375" style="29" customWidth="1"/>
    <col min="4" max="4" width="3" style="2" customWidth="1"/>
    <col min="5" max="5" width="21.59765625" style="2" customWidth="1"/>
    <col min="6" max="6" width="17.19921875" style="2" customWidth="1"/>
    <col min="7" max="7" width="9" style="2" bestFit="1" customWidth="1"/>
    <col min="8" max="16384" width="9.19921875" style="2"/>
  </cols>
  <sheetData>
    <row r="1" spans="1:7" ht="28.5" customHeight="1">
      <c r="A1" s="187" t="s">
        <v>886</v>
      </c>
      <c r="B1" s="187"/>
      <c r="C1" s="187"/>
      <c r="D1" s="187"/>
      <c r="E1" s="187"/>
      <c r="F1" s="187"/>
      <c r="G1" s="187"/>
    </row>
    <row r="2" spans="1:7" ht="15">
      <c r="A2" s="31"/>
      <c r="B2" s="186" t="s">
        <v>47</v>
      </c>
      <c r="C2" s="186"/>
      <c r="D2" s="31"/>
      <c r="E2" s="186" t="s">
        <v>885</v>
      </c>
      <c r="F2" s="186"/>
      <c r="G2" s="186"/>
    </row>
    <row r="3" spans="1:7" ht="18" customHeight="1">
      <c r="A3" s="32" t="s">
        <v>100</v>
      </c>
      <c r="B3" s="33" t="s">
        <v>884</v>
      </c>
      <c r="C3" s="34" t="s">
        <v>883</v>
      </c>
      <c r="D3" s="33"/>
      <c r="E3" s="32" t="s">
        <v>100</v>
      </c>
      <c r="F3" s="33" t="s">
        <v>884</v>
      </c>
      <c r="G3" s="32" t="s">
        <v>883</v>
      </c>
    </row>
    <row r="4" spans="1:7" ht="15">
      <c r="A4" s="35" t="s">
        <v>880</v>
      </c>
      <c r="B4" s="36">
        <v>0.29562187000000001</v>
      </c>
      <c r="C4" s="37">
        <v>16795</v>
      </c>
      <c r="D4" s="36"/>
      <c r="E4" s="35" t="s">
        <v>882</v>
      </c>
      <c r="F4" s="36">
        <v>0.25</v>
      </c>
      <c r="G4" s="35">
        <v>1054653</v>
      </c>
    </row>
    <row r="5" spans="1:7" ht="15">
      <c r="A5" s="35" t="s">
        <v>882</v>
      </c>
      <c r="B5" s="36">
        <v>0.25</v>
      </c>
      <c r="C5" s="37">
        <v>11274</v>
      </c>
      <c r="D5" s="36"/>
      <c r="E5" s="35" t="s">
        <v>881</v>
      </c>
      <c r="F5" s="36">
        <v>0.40000001000000002</v>
      </c>
      <c r="G5" s="35">
        <v>551591</v>
      </c>
    </row>
    <row r="6" spans="1:7" ht="15">
      <c r="A6" s="35" t="s">
        <v>881</v>
      </c>
      <c r="B6" s="36">
        <v>0.40000001000000002</v>
      </c>
      <c r="C6" s="37">
        <v>9138</v>
      </c>
      <c r="D6" s="36"/>
      <c r="E6" s="35" t="s">
        <v>880</v>
      </c>
      <c r="F6" s="36">
        <v>0.29523590999999999</v>
      </c>
      <c r="G6" s="35">
        <v>487778</v>
      </c>
    </row>
    <row r="7" spans="1:7" ht="15">
      <c r="A7" s="35" t="s">
        <v>876</v>
      </c>
      <c r="B7" s="36">
        <v>0.33329998999999999</v>
      </c>
      <c r="C7" s="37">
        <v>6457</v>
      </c>
      <c r="D7" s="36"/>
      <c r="E7" s="35" t="s">
        <v>879</v>
      </c>
      <c r="F7" s="36">
        <v>0.22861424999999999</v>
      </c>
      <c r="G7" s="35">
        <v>308830</v>
      </c>
    </row>
    <row r="8" spans="1:7" ht="15">
      <c r="A8" s="35" t="s">
        <v>879</v>
      </c>
      <c r="B8" s="36">
        <v>0.22616122</v>
      </c>
      <c r="C8" s="37">
        <v>5942</v>
      </c>
      <c r="D8" s="36"/>
      <c r="E8" s="35" t="s">
        <v>878</v>
      </c>
      <c r="F8" s="36">
        <v>0.31400001</v>
      </c>
      <c r="G8" s="35">
        <v>248051</v>
      </c>
    </row>
    <row r="9" spans="1:7" ht="15">
      <c r="A9" s="35" t="s">
        <v>875</v>
      </c>
      <c r="B9" s="36">
        <v>0.36284062</v>
      </c>
      <c r="C9" s="37">
        <v>5725</v>
      </c>
      <c r="D9" s="36"/>
      <c r="E9" s="35" t="s">
        <v>877</v>
      </c>
      <c r="F9" s="36">
        <v>0.33448217000000002</v>
      </c>
      <c r="G9" s="35">
        <v>169529</v>
      </c>
    </row>
    <row r="10" spans="1:7" ht="15">
      <c r="A10" s="35" t="s">
        <v>878</v>
      </c>
      <c r="B10" s="36">
        <v>0.31400001</v>
      </c>
      <c r="C10" s="37">
        <v>5275</v>
      </c>
      <c r="D10" s="36"/>
      <c r="E10" s="35" t="s">
        <v>870</v>
      </c>
      <c r="F10" s="36">
        <v>0.17</v>
      </c>
      <c r="G10" s="35">
        <v>161703</v>
      </c>
    </row>
    <row r="11" spans="1:7" ht="15">
      <c r="A11" s="35" t="s">
        <v>877</v>
      </c>
      <c r="B11" s="36">
        <v>0.33728597999999999</v>
      </c>
      <c r="C11" s="37">
        <v>4903</v>
      </c>
      <c r="D11" s="36"/>
      <c r="E11" s="35" t="s">
        <v>876</v>
      </c>
      <c r="F11" s="36">
        <v>0.33329998999999999</v>
      </c>
      <c r="G11" s="35">
        <v>145291</v>
      </c>
    </row>
    <row r="12" spans="1:7" ht="15">
      <c r="A12" s="35" t="s">
        <v>872</v>
      </c>
      <c r="B12" s="36">
        <v>0.23933582</v>
      </c>
      <c r="C12" s="37">
        <v>3749</v>
      </c>
      <c r="D12" s="36"/>
      <c r="E12" s="35" t="s">
        <v>875</v>
      </c>
      <c r="F12" s="36">
        <v>0.3703689</v>
      </c>
      <c r="G12" s="35">
        <v>142708</v>
      </c>
    </row>
    <row r="13" spans="1:7" ht="15">
      <c r="A13" s="35" t="s">
        <v>873</v>
      </c>
      <c r="B13" s="36">
        <v>0.29370585999999999</v>
      </c>
      <c r="C13" s="37">
        <v>3454</v>
      </c>
      <c r="D13" s="36"/>
      <c r="E13" s="35" t="s">
        <v>867</v>
      </c>
      <c r="F13" s="36">
        <v>0.25</v>
      </c>
      <c r="G13" s="35">
        <v>97658</v>
      </c>
    </row>
    <row r="14" spans="1:7" ht="15">
      <c r="A14" s="35" t="s">
        <v>874</v>
      </c>
      <c r="B14" s="36">
        <v>0.21079655</v>
      </c>
      <c r="C14" s="37">
        <v>3013</v>
      </c>
      <c r="D14" s="36"/>
      <c r="E14" s="35" t="s">
        <v>874</v>
      </c>
      <c r="F14" s="36">
        <v>0.23216779000000001</v>
      </c>
      <c r="G14" s="35">
        <v>77554</v>
      </c>
    </row>
    <row r="15" spans="1:7" ht="15">
      <c r="A15" s="35" t="s">
        <v>868</v>
      </c>
      <c r="B15" s="36">
        <v>0.23550610999999999</v>
      </c>
      <c r="C15" s="37">
        <v>2701</v>
      </c>
      <c r="D15" s="36"/>
      <c r="E15" s="35" t="s">
        <v>873</v>
      </c>
      <c r="F15" s="36">
        <v>0.29532701</v>
      </c>
      <c r="G15" s="35">
        <v>73837</v>
      </c>
    </row>
    <row r="16" spans="1:7" ht="15">
      <c r="A16" s="35" t="s">
        <v>861</v>
      </c>
      <c r="B16" s="36">
        <v>0.19</v>
      </c>
      <c r="C16" s="37">
        <v>2698</v>
      </c>
      <c r="D16" s="36"/>
      <c r="E16" s="35" t="s">
        <v>888</v>
      </c>
      <c r="F16" s="36">
        <v>0.16500001</v>
      </c>
      <c r="G16" s="35">
        <v>72342</v>
      </c>
    </row>
    <row r="17" spans="1:7" ht="15">
      <c r="A17" s="35" t="s">
        <v>857</v>
      </c>
      <c r="B17" s="36">
        <v>0.19</v>
      </c>
      <c r="C17" s="37">
        <v>2347</v>
      </c>
      <c r="D17" s="36"/>
      <c r="E17" s="35" t="s">
        <v>872</v>
      </c>
      <c r="F17" s="36">
        <v>0.23709607999999999</v>
      </c>
      <c r="G17" s="35">
        <v>72071</v>
      </c>
    </row>
    <row r="18" spans="1:7" ht="15">
      <c r="A18" s="35" t="s">
        <v>866</v>
      </c>
      <c r="B18" s="36">
        <v>0.25</v>
      </c>
      <c r="C18" s="37">
        <v>2313</v>
      </c>
      <c r="D18" s="36"/>
      <c r="E18" s="35" t="s">
        <v>869</v>
      </c>
      <c r="F18" s="36">
        <v>0.18050016999999999</v>
      </c>
      <c r="G18" s="35">
        <v>66111</v>
      </c>
    </row>
    <row r="19" spans="1:7" ht="15">
      <c r="A19" s="35" t="s">
        <v>859</v>
      </c>
      <c r="B19" s="36">
        <v>0.34</v>
      </c>
      <c r="C19" s="37">
        <v>2167</v>
      </c>
      <c r="D19" s="36"/>
      <c r="E19" s="35" t="s">
        <v>871</v>
      </c>
      <c r="F19" s="36">
        <v>0.2</v>
      </c>
      <c r="G19" s="35">
        <v>62949</v>
      </c>
    </row>
    <row r="20" spans="1:7" ht="15">
      <c r="A20" s="35" t="s">
        <v>871</v>
      </c>
      <c r="B20" s="36">
        <v>0.2</v>
      </c>
      <c r="C20" s="37">
        <v>2117</v>
      </c>
      <c r="D20" s="36"/>
      <c r="E20" s="35" t="s">
        <v>864</v>
      </c>
      <c r="F20" s="36">
        <v>0.33989998999999999</v>
      </c>
      <c r="G20" s="35">
        <v>62172</v>
      </c>
    </row>
    <row r="21" spans="1:7" ht="15">
      <c r="A21" s="35" t="s">
        <v>870</v>
      </c>
      <c r="B21" s="36">
        <v>0.17</v>
      </c>
      <c r="C21" s="37">
        <v>2017</v>
      </c>
      <c r="D21" s="36"/>
      <c r="E21" s="35" t="s">
        <v>862</v>
      </c>
      <c r="F21" s="36">
        <v>0.30000000999999998</v>
      </c>
      <c r="G21" s="35">
        <v>53087</v>
      </c>
    </row>
    <row r="22" spans="1:7" ht="15">
      <c r="A22" s="35" t="s">
        <v>869</v>
      </c>
      <c r="B22" s="36">
        <v>0.17985808</v>
      </c>
      <c r="C22" s="37">
        <v>1768</v>
      </c>
      <c r="D22" s="36"/>
      <c r="E22" s="35" t="s">
        <v>868</v>
      </c>
      <c r="F22" s="36">
        <v>0.240254</v>
      </c>
      <c r="G22" s="35">
        <v>50868</v>
      </c>
    </row>
    <row r="23" spans="1:7" ht="15">
      <c r="A23" s="35" t="s">
        <v>860</v>
      </c>
      <c r="B23" s="36">
        <v>0.30000000999999998</v>
      </c>
      <c r="C23" s="37">
        <v>1718</v>
      </c>
      <c r="D23" s="36"/>
      <c r="E23" s="35" t="s">
        <v>858</v>
      </c>
      <c r="F23" s="36">
        <v>0.26688627999999998</v>
      </c>
      <c r="G23" s="35">
        <v>48484</v>
      </c>
    </row>
    <row r="24" spans="1:7" ht="15">
      <c r="A24" s="35" t="s">
        <v>867</v>
      </c>
      <c r="B24" s="36">
        <v>0.25</v>
      </c>
      <c r="C24" s="37">
        <v>1713</v>
      </c>
      <c r="D24" s="36"/>
      <c r="E24" s="35" t="s">
        <v>866</v>
      </c>
      <c r="F24" s="36">
        <v>0.25</v>
      </c>
      <c r="G24" s="35">
        <v>47200</v>
      </c>
    </row>
    <row r="25" spans="1:7" ht="15">
      <c r="A25" s="35" t="s">
        <v>852</v>
      </c>
      <c r="B25" s="36">
        <v>0.19</v>
      </c>
      <c r="C25" s="37">
        <v>1687</v>
      </c>
      <c r="D25" s="36"/>
      <c r="E25" s="35" t="s">
        <v>865</v>
      </c>
      <c r="F25" s="36">
        <v>0.33329459</v>
      </c>
      <c r="G25" s="35">
        <v>47138</v>
      </c>
    </row>
    <row r="26" spans="1:7" ht="15">
      <c r="A26" s="35" t="s">
        <v>864</v>
      </c>
      <c r="B26" s="36">
        <v>0.33989998999999999</v>
      </c>
      <c r="C26" s="37">
        <v>1594</v>
      </c>
      <c r="D26" s="36"/>
      <c r="E26" s="35" t="s">
        <v>863</v>
      </c>
      <c r="F26" s="36">
        <v>0.22</v>
      </c>
      <c r="G26" s="35">
        <v>43945</v>
      </c>
    </row>
    <row r="27" spans="1:7" ht="15">
      <c r="A27" s="35" t="s">
        <v>862</v>
      </c>
      <c r="B27" s="36">
        <v>0.30000000999999998</v>
      </c>
      <c r="C27" s="37">
        <v>1529</v>
      </c>
      <c r="D27" s="36"/>
      <c r="E27" s="35" t="s">
        <v>861</v>
      </c>
      <c r="F27" s="36">
        <v>0.19</v>
      </c>
      <c r="G27" s="35">
        <v>41414</v>
      </c>
    </row>
    <row r="28" spans="1:7" ht="15">
      <c r="A28" s="35" t="s">
        <v>844</v>
      </c>
      <c r="B28" s="36">
        <v>0.21435628000000001</v>
      </c>
      <c r="C28" s="37">
        <v>1235</v>
      </c>
      <c r="D28" s="36"/>
      <c r="E28" s="35" t="s">
        <v>860</v>
      </c>
      <c r="F28" s="36">
        <v>0.30000000999999998</v>
      </c>
      <c r="G28" s="35">
        <v>41313</v>
      </c>
    </row>
    <row r="29" spans="1:7" ht="15">
      <c r="A29" s="35" t="s">
        <v>840</v>
      </c>
      <c r="B29" s="36">
        <v>0.16</v>
      </c>
      <c r="C29" s="37">
        <v>1235</v>
      </c>
      <c r="D29" s="36"/>
      <c r="E29" s="35" t="s">
        <v>859</v>
      </c>
      <c r="F29" s="36">
        <v>0.34</v>
      </c>
      <c r="G29" s="35">
        <v>40388</v>
      </c>
    </row>
    <row r="30" spans="1:7" ht="15">
      <c r="A30" s="35" t="s">
        <v>858</v>
      </c>
      <c r="B30" s="36">
        <v>0.26523630999999998</v>
      </c>
      <c r="C30" s="37">
        <v>1206</v>
      </c>
      <c r="D30" s="36"/>
      <c r="E30" s="35" t="s">
        <v>854</v>
      </c>
      <c r="F30" s="36">
        <v>0.25</v>
      </c>
      <c r="G30" s="35">
        <v>39115</v>
      </c>
    </row>
    <row r="31" spans="1:7" ht="15">
      <c r="A31" s="35" t="s">
        <v>853</v>
      </c>
      <c r="B31" s="36">
        <v>0.25</v>
      </c>
      <c r="C31" s="37">
        <v>1129</v>
      </c>
      <c r="D31" s="36"/>
      <c r="E31" s="35" t="s">
        <v>856</v>
      </c>
      <c r="F31" s="36">
        <v>0.24521097</v>
      </c>
      <c r="G31" s="35">
        <v>36996</v>
      </c>
    </row>
    <row r="32" spans="1:7" ht="15">
      <c r="A32" s="35" t="s">
        <v>848</v>
      </c>
      <c r="B32" s="36">
        <v>0.23294930999999999</v>
      </c>
      <c r="C32" s="37">
        <v>1085</v>
      </c>
      <c r="D32" s="36"/>
      <c r="E32" s="35" t="s">
        <v>857</v>
      </c>
      <c r="F32" s="36">
        <v>0.19</v>
      </c>
      <c r="G32" s="35">
        <v>36934</v>
      </c>
    </row>
    <row r="33" spans="1:7" ht="15">
      <c r="A33" s="35" t="s">
        <v>856</v>
      </c>
      <c r="B33" s="36">
        <v>0.24299140999999999</v>
      </c>
      <c r="C33" s="37">
        <v>1048</v>
      </c>
      <c r="D33" s="36"/>
      <c r="E33" s="35" t="s">
        <v>851</v>
      </c>
      <c r="F33" s="36">
        <v>0.17</v>
      </c>
      <c r="G33" s="35">
        <v>29200</v>
      </c>
    </row>
    <row r="34" spans="1:7" ht="15">
      <c r="A34" s="35" t="s">
        <v>855</v>
      </c>
      <c r="B34" s="36">
        <v>0.21286679</v>
      </c>
      <c r="C34" s="37">
        <v>1036</v>
      </c>
      <c r="D34" s="36"/>
      <c r="E34" s="35" t="s">
        <v>889</v>
      </c>
      <c r="F34" s="36">
        <v>0.55000000999999998</v>
      </c>
      <c r="G34" s="35">
        <v>28870</v>
      </c>
    </row>
    <row r="35" spans="1:7" ht="15">
      <c r="A35" s="35" t="s">
        <v>854</v>
      </c>
      <c r="B35" s="36">
        <v>0.25</v>
      </c>
      <c r="C35" s="37">
        <v>1035</v>
      </c>
      <c r="D35" s="36"/>
      <c r="E35" s="35" t="s">
        <v>853</v>
      </c>
      <c r="F35" s="36">
        <v>0.25</v>
      </c>
      <c r="G35" s="35">
        <v>27217</v>
      </c>
    </row>
    <row r="36" spans="1:7" ht="15">
      <c r="A36" s="35" t="s">
        <v>846</v>
      </c>
      <c r="B36" s="36">
        <v>0.22849634999999999</v>
      </c>
      <c r="C36" s="37">
        <v>685</v>
      </c>
      <c r="D36" s="36"/>
      <c r="E36" s="35" t="s">
        <v>852</v>
      </c>
      <c r="F36" s="36">
        <v>0.19</v>
      </c>
      <c r="G36" s="35">
        <v>24405</v>
      </c>
    </row>
    <row r="37" spans="1:7" ht="15">
      <c r="A37" s="35" t="s">
        <v>851</v>
      </c>
      <c r="B37" s="36">
        <v>0.17</v>
      </c>
      <c r="C37" s="37">
        <v>619</v>
      </c>
      <c r="D37" s="36"/>
      <c r="E37" s="35" t="s">
        <v>847</v>
      </c>
      <c r="F37" s="36">
        <v>0.25406708</v>
      </c>
      <c r="G37" s="35">
        <v>22478</v>
      </c>
    </row>
    <row r="38" spans="1:7" ht="15">
      <c r="A38" s="35" t="s">
        <v>842</v>
      </c>
      <c r="B38" s="36">
        <v>0.125</v>
      </c>
      <c r="C38" s="37">
        <v>518</v>
      </c>
      <c r="D38" s="36"/>
      <c r="E38" s="35" t="s">
        <v>850</v>
      </c>
      <c r="F38" s="36">
        <v>0.34349180000000001</v>
      </c>
      <c r="G38" s="35">
        <v>21834</v>
      </c>
    </row>
    <row r="39" spans="1:7" ht="15">
      <c r="A39" s="35" t="s">
        <v>849</v>
      </c>
      <c r="B39" s="36">
        <v>0.55000000999999998</v>
      </c>
      <c r="C39" s="37">
        <v>401</v>
      </c>
      <c r="D39" s="36"/>
      <c r="E39" s="35" t="s">
        <v>848</v>
      </c>
      <c r="F39" s="36">
        <v>0.23542589999999999</v>
      </c>
      <c r="G39" s="35">
        <v>21390</v>
      </c>
    </row>
    <row r="40" spans="1:7" ht="15">
      <c r="A40" s="35" t="s">
        <v>847</v>
      </c>
      <c r="B40" s="36">
        <v>0.25581424000000003</v>
      </c>
      <c r="C40" s="37">
        <v>393</v>
      </c>
      <c r="D40" s="36"/>
      <c r="E40" s="35" t="s">
        <v>846</v>
      </c>
      <c r="F40" s="36">
        <v>0.23383263000000001</v>
      </c>
      <c r="G40" s="35">
        <v>20983</v>
      </c>
    </row>
    <row r="41" spans="1:7" ht="15">
      <c r="A41" s="35" t="s">
        <v>845</v>
      </c>
      <c r="B41" s="36">
        <v>0.30000000999999998</v>
      </c>
      <c r="C41" s="37">
        <v>385</v>
      </c>
      <c r="D41" s="36"/>
      <c r="E41" s="35" t="s">
        <v>844</v>
      </c>
      <c r="F41" s="36">
        <v>0.22727724999999999</v>
      </c>
      <c r="G41" s="35">
        <v>20786</v>
      </c>
    </row>
    <row r="42" spans="1:7" ht="30">
      <c r="A42" s="35" t="s">
        <v>843</v>
      </c>
      <c r="B42" s="36">
        <v>0.16500001</v>
      </c>
      <c r="C42" s="37">
        <v>339</v>
      </c>
      <c r="D42" s="36"/>
      <c r="E42" s="35" t="s">
        <v>842</v>
      </c>
      <c r="F42" s="36">
        <v>0.125</v>
      </c>
      <c r="G42" s="35">
        <v>18943</v>
      </c>
    </row>
    <row r="43" spans="1:7" ht="15">
      <c r="A43" s="32" t="s">
        <v>841</v>
      </c>
      <c r="B43" s="33">
        <v>0.17426865999999999</v>
      </c>
      <c r="C43" s="34">
        <v>335</v>
      </c>
      <c r="D43" s="33"/>
      <c r="E43" s="32" t="s">
        <v>840</v>
      </c>
      <c r="F43" s="33">
        <v>0.16</v>
      </c>
      <c r="G43" s="32">
        <v>15854</v>
      </c>
    </row>
    <row r="44" spans="1:7" ht="74.25" customHeight="1">
      <c r="A44" s="185" t="s">
        <v>894</v>
      </c>
      <c r="B44" s="185"/>
      <c r="C44" s="185"/>
      <c r="D44" s="185"/>
      <c r="E44" s="185"/>
      <c r="F44" s="185"/>
      <c r="G44" s="185"/>
    </row>
    <row r="45" spans="1:7" ht="15">
      <c r="A45" s="40" t="s">
        <v>893</v>
      </c>
      <c r="B45" s="38"/>
      <c r="C45" s="39"/>
      <c r="D45" s="38"/>
      <c r="E45" s="38"/>
      <c r="F45" s="38"/>
      <c r="G45" s="38"/>
    </row>
  </sheetData>
  <mergeCells count="4">
    <mergeCell ref="A44:G44"/>
    <mergeCell ref="B2:C2"/>
    <mergeCell ref="E2:G2"/>
    <mergeCell ref="A1:G1"/>
  </mergeCells>
  <printOptions horizontalCentered="1"/>
  <pageMargins left="0.70866141732283472" right="0.70866141732283472" top="0.74803149606299213" bottom="0.74803149606299213" header="0.31496062992125984" footer="0.31496062992125984"/>
  <pageSetup paperSize="9" scale="97"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T253"/>
  <sheetViews>
    <sheetView topLeftCell="A32" zoomScale="85" zoomScaleNormal="85" workbookViewId="0">
      <selection sqref="A1:F45"/>
    </sheetView>
  </sheetViews>
  <sheetFormatPr baseColWidth="10" defaultColWidth="8.796875" defaultRowHeight="15"/>
  <cols>
    <col min="1" max="1" width="34.3984375" style="111" customWidth="1"/>
    <col min="2" max="2" width="17.3984375" style="111" customWidth="1"/>
    <col min="3" max="3" width="23.59765625" style="111" customWidth="1"/>
    <col min="4" max="6" width="23.59765625" style="112" customWidth="1"/>
    <col min="7" max="10" width="8.796875" style="111"/>
    <col min="11" max="11" width="35.3984375" style="111" hidden="1" customWidth="1"/>
    <col min="12" max="20" width="0" style="111" hidden="1" customWidth="1"/>
    <col min="21" max="16384" width="8.796875" style="111"/>
  </cols>
  <sheetData>
    <row r="1" spans="1:20">
      <c r="A1" s="191" t="s">
        <v>1198</v>
      </c>
      <c r="B1" s="191"/>
      <c r="C1" s="191"/>
      <c r="D1" s="191"/>
      <c r="E1" s="191"/>
      <c r="F1" s="191"/>
    </row>
    <row r="2" spans="1:20">
      <c r="A2" s="135"/>
      <c r="B2" s="193" t="s">
        <v>1197</v>
      </c>
      <c r="C2" s="195"/>
      <c r="D2" s="195"/>
      <c r="E2" s="195"/>
      <c r="F2" s="195"/>
      <c r="L2" s="111" t="s">
        <v>1196</v>
      </c>
      <c r="S2" s="111" t="s">
        <v>1195</v>
      </c>
    </row>
    <row r="3" spans="1:20" ht="45">
      <c r="A3" s="128" t="s">
        <v>100</v>
      </c>
      <c r="B3" s="194"/>
      <c r="C3" s="134" t="s">
        <v>1194</v>
      </c>
      <c r="D3" s="134" t="s">
        <v>1193</v>
      </c>
      <c r="E3" s="134" t="s">
        <v>1192</v>
      </c>
      <c r="F3" s="134" t="s">
        <v>1191</v>
      </c>
      <c r="K3" s="111" t="s">
        <v>1190</v>
      </c>
      <c r="L3" s="111" t="s">
        <v>1010</v>
      </c>
      <c r="O3" s="133" t="s">
        <v>1010</v>
      </c>
      <c r="R3" s="188" t="s">
        <v>1189</v>
      </c>
      <c r="S3" s="189" t="s">
        <v>1188</v>
      </c>
      <c r="T3" s="190" t="s">
        <v>1187</v>
      </c>
    </row>
    <row r="4" spans="1:20" ht="65">
      <c r="A4" s="130" t="s">
        <v>880</v>
      </c>
      <c r="B4" s="129">
        <v>16795</v>
      </c>
      <c r="C4" s="126">
        <f t="shared" ref="C4:C43" si="0">+VLOOKUP(A4,R:T,3,0)</f>
        <v>5195.8185911868768</v>
      </c>
      <c r="D4" s="126">
        <f t="shared" ref="D4:D43" si="1">+VLOOKUP(A4,R:T,2,0)</f>
        <v>4432.8079768414282</v>
      </c>
      <c r="E4" s="126">
        <f t="shared" ref="E4:E43" si="2">+VLOOKUP(A4,N:O,2,0)</f>
        <v>6203.2482942987626</v>
      </c>
      <c r="F4" s="126">
        <f t="shared" ref="F4:F20" si="3">+VLOOKUP(A4,K:L,2,0)</f>
        <v>2451.2678987735999</v>
      </c>
      <c r="K4" s="111" t="s">
        <v>1185</v>
      </c>
      <c r="L4" s="111">
        <v>0</v>
      </c>
      <c r="N4" s="132" t="s">
        <v>1186</v>
      </c>
      <c r="O4" s="121">
        <v>0</v>
      </c>
      <c r="R4" s="188"/>
      <c r="S4" s="189"/>
      <c r="T4" s="190"/>
    </row>
    <row r="5" spans="1:20">
      <c r="A5" s="130" t="s">
        <v>882</v>
      </c>
      <c r="B5" s="129">
        <v>11274</v>
      </c>
      <c r="C5" s="126">
        <f t="shared" si="0"/>
        <v>3712.6407204889028</v>
      </c>
      <c r="D5" s="126">
        <f t="shared" si="1"/>
        <v>63368.221293020266</v>
      </c>
      <c r="E5" s="126">
        <f t="shared" si="2"/>
        <v>5910.1474862538262</v>
      </c>
      <c r="F5" s="126">
        <f t="shared" si="3"/>
        <v>1298.2931664653108</v>
      </c>
      <c r="K5" s="111" t="s">
        <v>1177</v>
      </c>
      <c r="L5" s="111">
        <v>0</v>
      </c>
      <c r="N5" s="122" t="s">
        <v>1185</v>
      </c>
      <c r="O5" s="119">
        <v>0</v>
      </c>
      <c r="R5" s="188"/>
      <c r="S5" s="189"/>
      <c r="T5" s="190"/>
    </row>
    <row r="6" spans="1:20" ht="65">
      <c r="A6" s="130" t="s">
        <v>881</v>
      </c>
      <c r="B6" s="129">
        <v>9138</v>
      </c>
      <c r="C6" s="126">
        <f t="shared" si="0"/>
        <v>7527.8224509488582</v>
      </c>
      <c r="D6" s="126">
        <f t="shared" si="1"/>
        <v>4315.5998713412673</v>
      </c>
      <c r="E6" s="126">
        <f t="shared" si="2"/>
        <v>20483.98623248154</v>
      </c>
      <c r="F6" s="126">
        <f t="shared" si="3"/>
        <v>1651</v>
      </c>
      <c r="K6" s="111" t="s">
        <v>1176</v>
      </c>
      <c r="L6" s="111">
        <v>0</v>
      </c>
      <c r="N6" s="122" t="s">
        <v>1184</v>
      </c>
      <c r="O6" s="121">
        <v>0</v>
      </c>
      <c r="R6" s="131" t="s">
        <v>1186</v>
      </c>
      <c r="S6" s="117">
        <v>0</v>
      </c>
      <c r="T6" s="116">
        <v>0</v>
      </c>
    </row>
    <row r="7" spans="1:20" ht="26">
      <c r="A7" s="130" t="s">
        <v>876</v>
      </c>
      <c r="B7" s="129">
        <v>6457</v>
      </c>
      <c r="C7" s="126">
        <f t="shared" si="0"/>
        <v>1036.9250562881957</v>
      </c>
      <c r="D7" s="126">
        <f t="shared" si="1"/>
        <v>969.44355098102278</v>
      </c>
      <c r="E7" s="126">
        <f t="shared" si="2"/>
        <v>1026.8619317292146</v>
      </c>
      <c r="F7" s="126">
        <f t="shared" si="3"/>
        <v>2494.9754987517999</v>
      </c>
      <c r="K7" s="111" t="s">
        <v>862</v>
      </c>
      <c r="L7" s="111">
        <v>4299.9514120143658</v>
      </c>
      <c r="N7" s="122" t="s">
        <v>1183</v>
      </c>
      <c r="O7" s="119">
        <v>0</v>
      </c>
      <c r="R7" s="118" t="s">
        <v>1185</v>
      </c>
      <c r="S7" s="114">
        <v>0</v>
      </c>
      <c r="T7" s="113">
        <v>0</v>
      </c>
    </row>
    <row r="8" spans="1:20">
      <c r="A8" s="130" t="s">
        <v>879</v>
      </c>
      <c r="B8" s="129">
        <v>5942</v>
      </c>
      <c r="C8" s="126">
        <f t="shared" si="0"/>
        <v>45513.669990350594</v>
      </c>
      <c r="D8" s="126">
        <f t="shared" si="1"/>
        <v>12240.012865873272</v>
      </c>
      <c r="E8" s="126">
        <f t="shared" si="2"/>
        <v>50934.763436127643</v>
      </c>
      <c r="F8" s="126">
        <f t="shared" si="3"/>
        <v>8842.3888812210498</v>
      </c>
      <c r="K8" s="111" t="s">
        <v>866</v>
      </c>
      <c r="L8" s="111">
        <v>0</v>
      </c>
      <c r="N8" s="122" t="s">
        <v>1182</v>
      </c>
      <c r="O8" s="121">
        <v>0</v>
      </c>
      <c r="R8" s="118" t="s">
        <v>1184</v>
      </c>
      <c r="S8" s="117">
        <v>0</v>
      </c>
      <c r="T8" s="116">
        <v>0</v>
      </c>
    </row>
    <row r="9" spans="1:20" ht="26">
      <c r="A9" s="130" t="s">
        <v>875</v>
      </c>
      <c r="B9" s="129">
        <v>5725</v>
      </c>
      <c r="C9" s="126">
        <f t="shared" si="0"/>
        <v>3045.1592151817304</v>
      </c>
      <c r="D9" s="126">
        <f t="shared" si="1"/>
        <v>22.51527822450949</v>
      </c>
      <c r="E9" s="126">
        <f t="shared" si="2"/>
        <v>3171.6481913184534</v>
      </c>
      <c r="F9" s="126">
        <f t="shared" si="3"/>
        <v>1.7633544930762417</v>
      </c>
      <c r="K9" s="111" t="s">
        <v>1175</v>
      </c>
      <c r="L9" s="111">
        <v>9.1380868634192806E-3</v>
      </c>
      <c r="N9" s="122" t="s">
        <v>1181</v>
      </c>
      <c r="O9" s="119">
        <v>54.753914869716901</v>
      </c>
      <c r="R9" s="118" t="s">
        <v>1183</v>
      </c>
      <c r="S9" s="114">
        <v>0</v>
      </c>
      <c r="T9" s="113">
        <v>0</v>
      </c>
    </row>
    <row r="10" spans="1:20">
      <c r="A10" s="130" t="s">
        <v>878</v>
      </c>
      <c r="B10" s="129">
        <v>5275</v>
      </c>
      <c r="C10" s="126">
        <f t="shared" si="0"/>
        <v>489.73946606625924</v>
      </c>
      <c r="D10" s="126">
        <f t="shared" si="1"/>
        <v>781.47314248954649</v>
      </c>
      <c r="E10" s="126">
        <f t="shared" si="2"/>
        <v>577.98918503301547</v>
      </c>
      <c r="F10" s="126">
        <f t="shared" si="3"/>
        <v>21.64725095264</v>
      </c>
      <c r="K10" s="111" t="s">
        <v>1173</v>
      </c>
      <c r="L10" s="111">
        <v>991.51888398661208</v>
      </c>
      <c r="N10" s="122" t="s">
        <v>1180</v>
      </c>
      <c r="O10" s="121">
        <v>0</v>
      </c>
      <c r="R10" s="118" t="s">
        <v>1182</v>
      </c>
      <c r="S10" s="117">
        <v>0</v>
      </c>
      <c r="T10" s="116">
        <v>0</v>
      </c>
    </row>
    <row r="11" spans="1:20" ht="39">
      <c r="A11" s="130" t="s">
        <v>877</v>
      </c>
      <c r="B11" s="129">
        <v>4903</v>
      </c>
      <c r="C11" s="126">
        <f t="shared" si="0"/>
        <v>265.35863621743329</v>
      </c>
      <c r="D11" s="126">
        <f t="shared" si="1"/>
        <v>437.82566741717596</v>
      </c>
      <c r="E11" s="126">
        <f t="shared" si="2"/>
        <v>453.34852163229215</v>
      </c>
      <c r="F11" s="126">
        <f t="shared" si="3"/>
        <v>375.69262612206148</v>
      </c>
      <c r="K11" s="111" t="s">
        <v>1172</v>
      </c>
      <c r="L11" s="111">
        <v>1.7957693800397627</v>
      </c>
      <c r="N11" s="122" t="s">
        <v>1179</v>
      </c>
      <c r="O11" s="119">
        <v>0</v>
      </c>
      <c r="R11" s="118" t="s">
        <v>1181</v>
      </c>
      <c r="S11" s="114">
        <v>-91.60501769057575</v>
      </c>
      <c r="T11" s="113">
        <v>56.545513026696689</v>
      </c>
    </row>
    <row r="12" spans="1:20" ht="26">
      <c r="A12" s="130" t="s">
        <v>1083</v>
      </c>
      <c r="B12" s="129">
        <v>3749</v>
      </c>
      <c r="C12" s="126">
        <f t="shared" si="0"/>
        <v>307.88034737857828</v>
      </c>
      <c r="D12" s="126">
        <f t="shared" si="1"/>
        <v>6.7545834673528464</v>
      </c>
      <c r="E12" s="126">
        <f t="shared" si="2"/>
        <v>290.14560419157732</v>
      </c>
      <c r="F12" s="126">
        <f t="shared" si="3"/>
        <v>5.264364143389809</v>
      </c>
      <c r="K12" s="111" t="s">
        <v>1171</v>
      </c>
      <c r="L12" s="111">
        <v>0</v>
      </c>
      <c r="N12" s="122" t="s">
        <v>1178</v>
      </c>
      <c r="O12" s="121">
        <v>50.829572848337861</v>
      </c>
      <c r="R12" s="118" t="s">
        <v>1180</v>
      </c>
      <c r="S12" s="117">
        <v>0</v>
      </c>
      <c r="T12" s="116">
        <v>0</v>
      </c>
    </row>
    <row r="13" spans="1:20" ht="39">
      <c r="A13" s="130" t="s">
        <v>873</v>
      </c>
      <c r="B13" s="129">
        <v>3454</v>
      </c>
      <c r="C13" s="126">
        <f t="shared" si="0"/>
        <v>757.4139594724993</v>
      </c>
      <c r="D13" s="126">
        <f t="shared" si="1"/>
        <v>120.7462206497266</v>
      </c>
      <c r="E13" s="126">
        <f t="shared" si="2"/>
        <v>635.853929667702</v>
      </c>
      <c r="F13" s="126">
        <f t="shared" si="3"/>
        <v>0</v>
      </c>
      <c r="K13" s="111" t="s">
        <v>1170</v>
      </c>
      <c r="L13" s="111">
        <v>0.65823928903824003</v>
      </c>
      <c r="N13" s="122" t="s">
        <v>1177</v>
      </c>
      <c r="O13" s="119">
        <v>0</v>
      </c>
      <c r="R13" s="118" t="s">
        <v>1179</v>
      </c>
      <c r="S13" s="114">
        <v>0</v>
      </c>
      <c r="T13" s="113">
        <v>0</v>
      </c>
    </row>
    <row r="14" spans="1:20" ht="26">
      <c r="A14" s="130" t="s">
        <v>874</v>
      </c>
      <c r="B14" s="129">
        <v>3013</v>
      </c>
      <c r="C14" s="126">
        <f t="shared" si="0"/>
        <v>69.540045030556456</v>
      </c>
      <c r="D14" s="126">
        <f t="shared" si="1"/>
        <v>5.8539723383724667</v>
      </c>
      <c r="E14" s="126">
        <f t="shared" si="2"/>
        <v>34.749794873413421</v>
      </c>
      <c r="F14" s="126">
        <f t="shared" si="3"/>
        <v>33.683967641475874</v>
      </c>
      <c r="K14" s="111" t="s">
        <v>864</v>
      </c>
      <c r="L14" s="111">
        <v>-1580.75819920914</v>
      </c>
      <c r="N14" s="122" t="s">
        <v>1176</v>
      </c>
      <c r="O14" s="121">
        <v>0</v>
      </c>
      <c r="R14" s="118" t="s">
        <v>1178</v>
      </c>
      <c r="S14" s="117">
        <v>63.300096494049534</v>
      </c>
      <c r="T14" s="116">
        <v>17.497587648761659</v>
      </c>
    </row>
    <row r="15" spans="1:20" ht="39">
      <c r="A15" s="130" t="s">
        <v>868</v>
      </c>
      <c r="B15" s="129">
        <v>2701</v>
      </c>
      <c r="C15" s="126">
        <f t="shared" si="0"/>
        <v>455.38758443229335</v>
      </c>
      <c r="D15" s="126">
        <f t="shared" si="1"/>
        <v>1.2222579607590864</v>
      </c>
      <c r="E15" s="126">
        <f t="shared" si="2"/>
        <v>473.20781804945688</v>
      </c>
      <c r="F15" s="126">
        <f t="shared" si="3"/>
        <v>0</v>
      </c>
      <c r="K15" s="111" t="s">
        <v>1168</v>
      </c>
      <c r="L15" s="111">
        <v>-4.0352622007235261</v>
      </c>
      <c r="N15" s="122" t="s">
        <v>862</v>
      </c>
      <c r="O15" s="119">
        <v>2778.7729755616556</v>
      </c>
      <c r="R15" s="118" t="s">
        <v>1177</v>
      </c>
      <c r="S15" s="114">
        <v>0</v>
      </c>
      <c r="T15" s="113">
        <v>0</v>
      </c>
    </row>
    <row r="16" spans="1:20">
      <c r="A16" s="130" t="s">
        <v>861</v>
      </c>
      <c r="B16" s="129">
        <v>2698</v>
      </c>
      <c r="C16" s="126">
        <f t="shared" si="0"/>
        <v>15.310389192666452</v>
      </c>
      <c r="D16" s="126">
        <f t="shared" si="1"/>
        <v>-20.456738501125763</v>
      </c>
      <c r="E16" s="126">
        <f t="shared" si="2"/>
        <v>12.136746403836401</v>
      </c>
      <c r="F16" s="126">
        <f t="shared" si="3"/>
        <v>160.80825008056999</v>
      </c>
      <c r="K16" s="111" t="s">
        <v>1166</v>
      </c>
      <c r="L16" s="111">
        <v>0</v>
      </c>
      <c r="N16" s="122" t="s">
        <v>866</v>
      </c>
      <c r="O16" s="121">
        <v>375.32014082787276</v>
      </c>
      <c r="R16" s="118" t="s">
        <v>1176</v>
      </c>
      <c r="S16" s="117">
        <v>0</v>
      </c>
      <c r="T16" s="116">
        <v>0</v>
      </c>
    </row>
    <row r="17" spans="1:20" ht="52">
      <c r="A17" s="130" t="s">
        <v>857</v>
      </c>
      <c r="B17" s="129">
        <v>2347</v>
      </c>
      <c r="C17" s="126">
        <f t="shared" si="0"/>
        <v>7.2048890318430363</v>
      </c>
      <c r="D17" s="126">
        <f t="shared" si="1"/>
        <v>801.41524605982625</v>
      </c>
      <c r="E17" s="126">
        <f t="shared" si="2"/>
        <v>20.929824114021475</v>
      </c>
      <c r="F17" s="126">
        <f t="shared" si="3"/>
        <v>1258.0235968964</v>
      </c>
      <c r="K17" s="111" t="s">
        <v>1165</v>
      </c>
      <c r="L17" s="111">
        <v>0</v>
      </c>
      <c r="N17" s="122" t="s">
        <v>1175</v>
      </c>
      <c r="O17" s="119">
        <v>0</v>
      </c>
      <c r="R17" s="118" t="s">
        <v>862</v>
      </c>
      <c r="S17" s="114">
        <v>5677.1309102605346</v>
      </c>
      <c r="T17" s="113">
        <v>2562.5603087809586</v>
      </c>
    </row>
    <row r="18" spans="1:20" ht="26">
      <c r="A18" s="130" t="s">
        <v>866</v>
      </c>
      <c r="B18" s="129">
        <v>2313</v>
      </c>
      <c r="C18" s="126">
        <f t="shared" si="0"/>
        <v>805.78964297201674</v>
      </c>
      <c r="D18" s="126">
        <f t="shared" si="1"/>
        <v>3817.2402701833385</v>
      </c>
      <c r="E18" s="126">
        <f t="shared" si="2"/>
        <v>375.32014082787276</v>
      </c>
      <c r="F18" s="126">
        <f t="shared" si="3"/>
        <v>0</v>
      </c>
      <c r="K18" s="111" t="s">
        <v>1163</v>
      </c>
      <c r="L18" s="111">
        <v>0</v>
      </c>
      <c r="N18" s="122" t="s">
        <v>1174</v>
      </c>
      <c r="O18" s="121">
        <v>9.7672512532100235</v>
      </c>
      <c r="R18" s="118" t="s">
        <v>866</v>
      </c>
      <c r="S18" s="117">
        <v>3817.2402701833385</v>
      </c>
      <c r="T18" s="116">
        <v>805.78964297201674</v>
      </c>
    </row>
    <row r="19" spans="1:20" ht="52">
      <c r="A19" s="130" t="s">
        <v>859</v>
      </c>
      <c r="B19" s="129">
        <v>2167</v>
      </c>
      <c r="C19" s="126">
        <f t="shared" si="0"/>
        <v>62.142167899646182</v>
      </c>
      <c r="D19" s="126">
        <f t="shared" si="1"/>
        <v>811.00032164683171</v>
      </c>
      <c r="E19" s="126">
        <f t="shared" si="2"/>
        <v>180.5197329834352</v>
      </c>
      <c r="F19" s="126">
        <f t="shared" si="3"/>
        <v>1207.267514578904</v>
      </c>
      <c r="K19" s="111" t="s">
        <v>863</v>
      </c>
      <c r="L19" s="111">
        <v>1648.2148415339987</v>
      </c>
      <c r="N19" s="122" t="s">
        <v>1173</v>
      </c>
      <c r="O19" s="119">
        <v>31.020989311853256</v>
      </c>
      <c r="R19" s="118" t="s">
        <v>1175</v>
      </c>
      <c r="S19" s="114">
        <v>0</v>
      </c>
      <c r="T19" s="113">
        <v>0</v>
      </c>
    </row>
    <row r="20" spans="1:20" ht="26">
      <c r="A20" s="130" t="s">
        <v>871</v>
      </c>
      <c r="B20" s="129">
        <v>2117</v>
      </c>
      <c r="C20" s="126">
        <f t="shared" si="0"/>
        <v>1.4152460598263108</v>
      </c>
      <c r="D20" s="126">
        <f t="shared" si="1"/>
        <v>0.90061112898037954</v>
      </c>
      <c r="E20" s="126">
        <f t="shared" si="2"/>
        <v>1.0805018198265173</v>
      </c>
      <c r="F20" s="126">
        <f t="shared" si="3"/>
        <v>177.92984266621383</v>
      </c>
      <c r="K20" s="111" t="s">
        <v>859</v>
      </c>
      <c r="L20" s="111">
        <v>1207.267514578904</v>
      </c>
      <c r="N20" s="122" t="s">
        <v>1172</v>
      </c>
      <c r="O20" s="121">
        <v>0</v>
      </c>
      <c r="R20" s="118" t="s">
        <v>1174</v>
      </c>
      <c r="S20" s="117">
        <v>1.7368928916050177</v>
      </c>
      <c r="T20" s="116">
        <v>50.434223222901252</v>
      </c>
    </row>
    <row r="21" spans="1:20" ht="39">
      <c r="A21" s="130" t="s">
        <v>870</v>
      </c>
      <c r="B21" s="129">
        <v>2017</v>
      </c>
      <c r="C21" s="126">
        <f t="shared" si="0"/>
        <v>75.651334834351886</v>
      </c>
      <c r="D21" s="126">
        <f t="shared" si="1"/>
        <v>1.4795754261820522</v>
      </c>
      <c r="E21" s="126">
        <f t="shared" si="2"/>
        <v>119.53586403520059</v>
      </c>
      <c r="F21" s="126" t="s">
        <v>939</v>
      </c>
      <c r="K21" s="111" t="s">
        <v>1159</v>
      </c>
      <c r="L21" s="111">
        <v>-4.1762832339766067</v>
      </c>
      <c r="N21" s="122" t="s">
        <v>1171</v>
      </c>
      <c r="O21" s="119">
        <v>0</v>
      </c>
      <c r="R21" s="118" t="s">
        <v>1173</v>
      </c>
      <c r="S21" s="114">
        <v>0.64329366355741402</v>
      </c>
      <c r="T21" s="113">
        <v>32.036024445159214</v>
      </c>
    </row>
    <row r="22" spans="1:20" ht="26">
      <c r="A22" s="130" t="s">
        <v>869</v>
      </c>
      <c r="B22" s="129">
        <v>1768</v>
      </c>
      <c r="C22" s="126">
        <f t="shared" si="0"/>
        <v>1360.3087809585074</v>
      </c>
      <c r="D22" s="126">
        <f t="shared" si="1"/>
        <v>549.88742360887738</v>
      </c>
      <c r="E22" s="126">
        <f t="shared" si="2"/>
        <v>961.10751268376407</v>
      </c>
      <c r="F22" s="126">
        <f t="shared" ref="F22:F35" si="4">+VLOOKUP(A22,K:L,2,0)</f>
        <v>0</v>
      </c>
      <c r="K22" s="111" t="s">
        <v>1158</v>
      </c>
      <c r="L22" s="111">
        <v>0</v>
      </c>
      <c r="N22" s="122" t="s">
        <v>1170</v>
      </c>
      <c r="O22" s="121">
        <v>0</v>
      </c>
      <c r="R22" s="118" t="s">
        <v>1172</v>
      </c>
      <c r="S22" s="117">
        <v>0</v>
      </c>
      <c r="T22" s="116">
        <v>0</v>
      </c>
    </row>
    <row r="23" spans="1:20">
      <c r="A23" s="130" t="s">
        <v>860</v>
      </c>
      <c r="B23" s="129">
        <v>1718</v>
      </c>
      <c r="C23" s="126">
        <f t="shared" si="0"/>
        <v>6.3686072692183986</v>
      </c>
      <c r="D23" s="126">
        <f t="shared" si="1"/>
        <v>9.585075587005468</v>
      </c>
      <c r="E23" s="126">
        <f t="shared" si="2"/>
        <v>13.938052120508468</v>
      </c>
      <c r="F23" s="126">
        <f t="shared" si="4"/>
        <v>36.301312787837496</v>
      </c>
      <c r="K23" s="111" t="s">
        <v>1156</v>
      </c>
      <c r="L23" s="111">
        <v>0</v>
      </c>
      <c r="N23" s="122" t="s">
        <v>864</v>
      </c>
      <c r="O23" s="119">
        <v>352.8464378304833</v>
      </c>
      <c r="R23" s="118" t="s">
        <v>1171</v>
      </c>
      <c r="S23" s="114">
        <v>0</v>
      </c>
      <c r="T23" s="113">
        <v>0</v>
      </c>
    </row>
    <row r="24" spans="1:20">
      <c r="A24" s="130" t="s">
        <v>867</v>
      </c>
      <c r="B24" s="129">
        <v>1713</v>
      </c>
      <c r="C24" s="126">
        <f t="shared" si="0"/>
        <v>37475.844322933415</v>
      </c>
      <c r="D24" s="126">
        <f t="shared" si="1"/>
        <v>7637.246703119974</v>
      </c>
      <c r="E24" s="126">
        <f t="shared" si="2"/>
        <v>13055.566197113943</v>
      </c>
      <c r="F24" s="126">
        <f t="shared" si="4"/>
        <v>0</v>
      </c>
      <c r="K24" s="111" t="s">
        <v>858</v>
      </c>
      <c r="L24" s="111">
        <v>1332.7092814652196</v>
      </c>
      <c r="N24" s="122" t="s">
        <v>1169</v>
      </c>
      <c r="O24" s="121">
        <v>0</v>
      </c>
      <c r="R24" s="118" t="s">
        <v>1170</v>
      </c>
      <c r="S24" s="117">
        <v>0</v>
      </c>
      <c r="T24" s="116">
        <v>0</v>
      </c>
    </row>
    <row r="25" spans="1:20">
      <c r="A25" s="130" t="s">
        <v>852</v>
      </c>
      <c r="B25" s="129">
        <v>1687</v>
      </c>
      <c r="C25" s="126">
        <f t="shared" si="0"/>
        <v>0.38597619813444839</v>
      </c>
      <c r="D25" s="126">
        <f t="shared" si="1"/>
        <v>14.088131231907365</v>
      </c>
      <c r="E25" s="126">
        <f t="shared" si="2"/>
        <v>0.12333646352905513</v>
      </c>
      <c r="F25" s="126">
        <f t="shared" si="4"/>
        <v>17.315633079921</v>
      </c>
      <c r="K25" s="111" t="s">
        <v>1150</v>
      </c>
      <c r="L25" s="111">
        <v>398.3161135468817</v>
      </c>
      <c r="N25" s="122" t="s">
        <v>1168</v>
      </c>
      <c r="O25" s="119">
        <v>0</v>
      </c>
      <c r="R25" s="118" t="s">
        <v>864</v>
      </c>
      <c r="S25" s="114">
        <v>579.92923769700872</v>
      </c>
      <c r="T25" s="113">
        <v>549.24412994531997</v>
      </c>
    </row>
    <row r="26" spans="1:20">
      <c r="A26" s="130" t="s">
        <v>864</v>
      </c>
      <c r="B26" s="129">
        <v>1594</v>
      </c>
      <c r="C26" s="126">
        <f t="shared" si="0"/>
        <v>549.24412994531997</v>
      </c>
      <c r="D26" s="126">
        <f t="shared" si="1"/>
        <v>579.92923769700872</v>
      </c>
      <c r="E26" s="126">
        <f t="shared" si="2"/>
        <v>352.8464378304833</v>
      </c>
      <c r="F26" s="126">
        <f t="shared" si="4"/>
        <v>-1580.75819920914</v>
      </c>
      <c r="K26" s="111" t="s">
        <v>888</v>
      </c>
      <c r="L26" s="111">
        <v>8840.1307292437559</v>
      </c>
      <c r="N26" s="122" t="s">
        <v>1167</v>
      </c>
      <c r="O26" s="121">
        <v>892.13375286016537</v>
      </c>
      <c r="R26" s="118" t="s">
        <v>1169</v>
      </c>
      <c r="S26" s="117">
        <v>0</v>
      </c>
      <c r="T26" s="116">
        <v>0</v>
      </c>
    </row>
    <row r="27" spans="1:20">
      <c r="A27" s="130" t="s">
        <v>862</v>
      </c>
      <c r="B27" s="129">
        <v>1529</v>
      </c>
      <c r="C27" s="126">
        <f t="shared" si="0"/>
        <v>2562.5603087809586</v>
      </c>
      <c r="D27" s="126">
        <f t="shared" si="1"/>
        <v>5677.1309102605346</v>
      </c>
      <c r="E27" s="126">
        <f t="shared" si="2"/>
        <v>2778.7729755616556</v>
      </c>
      <c r="F27" s="126">
        <f t="shared" si="4"/>
        <v>4299.9514120143658</v>
      </c>
      <c r="K27" s="111" t="s">
        <v>1149</v>
      </c>
      <c r="L27" s="111">
        <v>0</v>
      </c>
      <c r="N27" s="122" t="s">
        <v>1166</v>
      </c>
      <c r="O27" s="119">
        <v>0</v>
      </c>
      <c r="R27" s="118" t="s">
        <v>1168</v>
      </c>
      <c r="S27" s="114">
        <v>0</v>
      </c>
      <c r="T27" s="113">
        <v>0</v>
      </c>
    </row>
    <row r="28" spans="1:20">
      <c r="A28" s="130" t="s">
        <v>844</v>
      </c>
      <c r="B28" s="129">
        <v>1235</v>
      </c>
      <c r="C28" s="126">
        <f t="shared" si="0"/>
        <v>38.018655516243165</v>
      </c>
      <c r="D28" s="126">
        <f t="shared" si="1"/>
        <v>0.7076230299131554</v>
      </c>
      <c r="E28" s="126">
        <f t="shared" si="2"/>
        <v>46.375623319139763</v>
      </c>
      <c r="F28" s="126">
        <f t="shared" si="4"/>
        <v>0</v>
      </c>
      <c r="K28" s="111" t="s">
        <v>882</v>
      </c>
      <c r="L28" s="111">
        <v>1298.2931664653108</v>
      </c>
      <c r="N28" s="122" t="s">
        <v>1165</v>
      </c>
      <c r="O28" s="121">
        <v>0</v>
      </c>
      <c r="R28" s="118" t="s">
        <v>1167</v>
      </c>
      <c r="S28" s="117">
        <v>20.521067867481502</v>
      </c>
      <c r="T28" s="116">
        <v>921.32518494692829</v>
      </c>
    </row>
    <row r="29" spans="1:20" ht="52">
      <c r="A29" s="130" t="s">
        <v>840</v>
      </c>
      <c r="B29" s="129">
        <v>1235</v>
      </c>
      <c r="C29" s="126">
        <f t="shared" si="0"/>
        <v>0.90061112898037954</v>
      </c>
      <c r="D29" s="126">
        <f t="shared" si="1"/>
        <v>-2.8948214860083628</v>
      </c>
      <c r="E29" s="126">
        <f t="shared" si="2"/>
        <v>0.87207600475089486</v>
      </c>
      <c r="F29" s="126">
        <f t="shared" si="4"/>
        <v>-3.1824866793644668</v>
      </c>
      <c r="K29" s="111" t="s">
        <v>1141</v>
      </c>
      <c r="L29" s="111">
        <v>9.1052269134715793</v>
      </c>
      <c r="N29" s="122" t="s">
        <v>1164</v>
      </c>
      <c r="O29" s="119">
        <v>0</v>
      </c>
      <c r="R29" s="118" t="s">
        <v>1166</v>
      </c>
      <c r="S29" s="114">
        <v>0</v>
      </c>
      <c r="T29" s="113">
        <v>0</v>
      </c>
    </row>
    <row r="30" spans="1:20" ht="52">
      <c r="A30" s="130" t="s">
        <v>858</v>
      </c>
      <c r="B30" s="129">
        <v>1206</v>
      </c>
      <c r="C30" s="126">
        <f t="shared" si="0"/>
        <v>1319.3309745899003</v>
      </c>
      <c r="D30" s="126">
        <f t="shared" si="1"/>
        <v>884.52878739144421</v>
      </c>
      <c r="E30" s="126">
        <f t="shared" si="2"/>
        <v>1806.9385602967177</v>
      </c>
      <c r="F30" s="126">
        <f t="shared" si="4"/>
        <v>1332.7092814652196</v>
      </c>
      <c r="K30" s="111" t="s">
        <v>1139</v>
      </c>
      <c r="L30" s="111">
        <v>21.877526782581164</v>
      </c>
      <c r="N30" s="122" t="s">
        <v>1163</v>
      </c>
      <c r="O30" s="121">
        <v>0</v>
      </c>
      <c r="R30" s="118" t="s">
        <v>1165</v>
      </c>
      <c r="S30" s="117">
        <v>0</v>
      </c>
      <c r="T30" s="116">
        <v>0</v>
      </c>
    </row>
    <row r="31" spans="1:20" ht="52">
      <c r="A31" s="130" t="s">
        <v>853</v>
      </c>
      <c r="B31" s="129">
        <v>1129</v>
      </c>
      <c r="C31" s="126">
        <f t="shared" si="0"/>
        <v>0.38597619813444839</v>
      </c>
      <c r="D31" s="126">
        <f t="shared" si="1"/>
        <v>37.697008684464457</v>
      </c>
      <c r="E31" s="126">
        <f t="shared" si="2"/>
        <v>0.12333646352905513</v>
      </c>
      <c r="F31" s="126">
        <f t="shared" si="4"/>
        <v>0.48534909080911098</v>
      </c>
      <c r="K31" s="111" t="s">
        <v>1137</v>
      </c>
      <c r="L31" s="111">
        <v>0</v>
      </c>
      <c r="N31" s="122" t="s">
        <v>863</v>
      </c>
      <c r="O31" s="119">
        <v>179.9591126946668</v>
      </c>
      <c r="R31" s="118" t="s">
        <v>1164</v>
      </c>
      <c r="S31" s="114">
        <v>0</v>
      </c>
      <c r="T31" s="113">
        <v>0</v>
      </c>
    </row>
    <row r="32" spans="1:20" ht="52">
      <c r="A32" s="130" t="s">
        <v>848</v>
      </c>
      <c r="B32" s="129">
        <v>1085</v>
      </c>
      <c r="C32" s="126">
        <f t="shared" si="0"/>
        <v>209.90672241878417</v>
      </c>
      <c r="D32" s="126">
        <f t="shared" si="1"/>
        <v>147.57156642007078</v>
      </c>
      <c r="E32" s="126">
        <f t="shared" si="2"/>
        <v>225.09847736221727</v>
      </c>
      <c r="F32" s="126">
        <f t="shared" si="4"/>
        <v>0</v>
      </c>
      <c r="K32" s="111" t="s">
        <v>1136</v>
      </c>
      <c r="L32" s="111">
        <v>13.511321862423356</v>
      </c>
      <c r="N32" s="122" t="s">
        <v>1162</v>
      </c>
      <c r="O32" s="121">
        <v>0</v>
      </c>
      <c r="R32" s="118" t="s">
        <v>1163</v>
      </c>
      <c r="S32" s="117">
        <v>0</v>
      </c>
      <c r="T32" s="116">
        <v>0</v>
      </c>
    </row>
    <row r="33" spans="1:20">
      <c r="A33" s="130" t="s">
        <v>856</v>
      </c>
      <c r="B33" s="129">
        <v>1048</v>
      </c>
      <c r="C33" s="126">
        <f t="shared" si="0"/>
        <v>111.80443872627855</v>
      </c>
      <c r="D33" s="126">
        <f t="shared" si="1"/>
        <v>3.9884207140559664</v>
      </c>
      <c r="E33" s="126">
        <f t="shared" si="2"/>
        <v>84.248232978296528</v>
      </c>
      <c r="F33" s="126">
        <f t="shared" si="4"/>
        <v>-17.5695461200587</v>
      </c>
      <c r="K33" s="111" t="s">
        <v>861</v>
      </c>
      <c r="L33" s="111">
        <v>160.80825008056999</v>
      </c>
      <c r="N33" s="122" t="s">
        <v>859</v>
      </c>
      <c r="O33" s="119">
        <v>180.5197329834352</v>
      </c>
      <c r="R33" s="118" t="s">
        <v>863</v>
      </c>
      <c r="S33" s="114">
        <v>1301.7047282084272</v>
      </c>
      <c r="T33" s="113">
        <v>185.8475394017369</v>
      </c>
    </row>
    <row r="34" spans="1:20" ht="52">
      <c r="A34" s="130" t="s">
        <v>1013</v>
      </c>
      <c r="B34" s="129">
        <v>1036</v>
      </c>
      <c r="C34" s="126">
        <f t="shared" si="0"/>
        <v>0</v>
      </c>
      <c r="D34" s="126">
        <f t="shared" si="1"/>
        <v>0</v>
      </c>
      <c r="E34" s="126">
        <f t="shared" si="2"/>
        <v>0</v>
      </c>
      <c r="F34" s="126">
        <f t="shared" si="4"/>
        <v>-5.8789800000000003</v>
      </c>
      <c r="K34" s="111" t="s">
        <v>856</v>
      </c>
      <c r="L34" s="111">
        <v>-17.5695461200587</v>
      </c>
      <c r="N34" s="122" t="s">
        <v>1161</v>
      </c>
      <c r="O34" s="121">
        <v>0</v>
      </c>
      <c r="R34" s="118" t="s">
        <v>1162</v>
      </c>
      <c r="S34" s="117">
        <v>0</v>
      </c>
      <c r="T34" s="116">
        <v>0</v>
      </c>
    </row>
    <row r="35" spans="1:20" ht="39">
      <c r="A35" s="130" t="s">
        <v>854</v>
      </c>
      <c r="B35" s="129">
        <v>1035</v>
      </c>
      <c r="C35" s="126">
        <f t="shared" si="0"/>
        <v>1197.040849147636</v>
      </c>
      <c r="D35" s="126">
        <f t="shared" si="1"/>
        <v>216.08234158893535</v>
      </c>
      <c r="E35" s="126">
        <f t="shared" si="2"/>
        <v>1501.0114174110149</v>
      </c>
      <c r="F35" s="126">
        <f t="shared" si="4"/>
        <v>0</v>
      </c>
      <c r="K35" s="111" t="s">
        <v>1130</v>
      </c>
      <c r="L35" s="111">
        <v>0</v>
      </c>
      <c r="N35" s="122" t="s">
        <v>1160</v>
      </c>
      <c r="O35" s="119">
        <v>0</v>
      </c>
      <c r="R35" s="118" t="s">
        <v>859</v>
      </c>
      <c r="S35" s="114">
        <v>811.00032164683171</v>
      </c>
      <c r="T35" s="113">
        <v>62.142167899646182</v>
      </c>
    </row>
    <row r="36" spans="1:20" ht="52">
      <c r="A36" s="130" t="s">
        <v>846</v>
      </c>
      <c r="B36" s="129">
        <v>685</v>
      </c>
      <c r="C36" s="126">
        <f t="shared" si="0"/>
        <v>0</v>
      </c>
      <c r="D36" s="126">
        <f t="shared" si="1"/>
        <v>0</v>
      </c>
      <c r="E36" s="126">
        <f t="shared" si="2"/>
        <v>0</v>
      </c>
      <c r="F36" s="126" t="s">
        <v>939</v>
      </c>
      <c r="K36" s="111" t="s">
        <v>1127</v>
      </c>
      <c r="L36" s="111">
        <v>0.96352749047359998</v>
      </c>
      <c r="N36" s="122" t="s">
        <v>1159</v>
      </c>
      <c r="O36" s="121">
        <v>0.2491645727859699</v>
      </c>
      <c r="R36" s="118" t="s">
        <v>1161</v>
      </c>
      <c r="S36" s="117">
        <v>0</v>
      </c>
      <c r="T36" s="116">
        <v>0</v>
      </c>
    </row>
    <row r="37" spans="1:20" ht="39">
      <c r="A37" s="130" t="s">
        <v>851</v>
      </c>
      <c r="B37" s="129">
        <v>619</v>
      </c>
      <c r="C37" s="126">
        <f t="shared" si="0"/>
        <v>181.6661305886137</v>
      </c>
      <c r="D37" s="126">
        <f t="shared" si="1"/>
        <v>433.96590543583147</v>
      </c>
      <c r="E37" s="126">
        <f t="shared" si="2"/>
        <v>175.91018838689476</v>
      </c>
      <c r="F37" s="126">
        <f>+VLOOKUP(A37,K:L,2,0)</f>
        <v>372.66260895682825</v>
      </c>
      <c r="K37" s="111" t="s">
        <v>844</v>
      </c>
      <c r="L37" s="111">
        <v>0</v>
      </c>
      <c r="N37" s="122" t="s">
        <v>1158</v>
      </c>
      <c r="O37" s="119">
        <v>0</v>
      </c>
      <c r="R37" s="118" t="s">
        <v>1160</v>
      </c>
      <c r="S37" s="114">
        <v>0</v>
      </c>
      <c r="T37" s="113">
        <v>0</v>
      </c>
    </row>
    <row r="38" spans="1:20">
      <c r="A38" s="130" t="s">
        <v>842</v>
      </c>
      <c r="B38" s="129">
        <v>518</v>
      </c>
      <c r="C38" s="126">
        <f t="shared" si="0"/>
        <v>226.88967513669991</v>
      </c>
      <c r="D38" s="126">
        <f t="shared" si="1"/>
        <v>104.21357349630105</v>
      </c>
      <c r="E38" s="126">
        <f t="shared" si="2"/>
        <v>219.70086205402896</v>
      </c>
      <c r="F38" s="126">
        <f>+VLOOKUP(A38,K:L,2,0)</f>
        <v>-2.0743749620710741</v>
      </c>
      <c r="K38" s="111" t="s">
        <v>876</v>
      </c>
      <c r="L38" s="111">
        <v>2494.9754987517999</v>
      </c>
      <c r="N38" s="122" t="s">
        <v>1157</v>
      </c>
      <c r="O38" s="121">
        <v>0</v>
      </c>
      <c r="R38" s="118" t="s">
        <v>1159</v>
      </c>
      <c r="S38" s="117">
        <v>-5.4679961402380188</v>
      </c>
      <c r="T38" s="116">
        <v>0.25731746542296557</v>
      </c>
    </row>
    <row r="39" spans="1:20" ht="26">
      <c r="A39" s="130" t="s">
        <v>849</v>
      </c>
      <c r="B39" s="129">
        <v>401</v>
      </c>
      <c r="C39" s="126">
        <f t="shared" si="0"/>
        <v>252.75008041170793</v>
      </c>
      <c r="D39" s="126">
        <f t="shared" si="1"/>
        <v>1159.5368285622387</v>
      </c>
      <c r="E39" s="126">
        <f t="shared" si="2"/>
        <v>734.22570485705683</v>
      </c>
      <c r="F39" s="126" t="s">
        <v>939</v>
      </c>
      <c r="K39" s="111" t="s">
        <v>1116</v>
      </c>
      <c r="L39" s="111">
        <v>0</v>
      </c>
      <c r="N39" s="122" t="s">
        <v>1156</v>
      </c>
      <c r="O39" s="119">
        <v>0</v>
      </c>
      <c r="R39" s="118" t="s">
        <v>1158</v>
      </c>
      <c r="S39" s="114">
        <v>0</v>
      </c>
      <c r="T39" s="113">
        <v>0</v>
      </c>
    </row>
    <row r="40" spans="1:20" ht="26">
      <c r="A40" s="130" t="s">
        <v>847</v>
      </c>
      <c r="B40" s="129">
        <v>393</v>
      </c>
      <c r="C40" s="126">
        <f t="shared" si="0"/>
        <v>188.61370215503376</v>
      </c>
      <c r="D40" s="126">
        <f t="shared" si="1"/>
        <v>26.182052106786745</v>
      </c>
      <c r="E40" s="126">
        <f t="shared" si="2"/>
        <v>547.91289555634796</v>
      </c>
      <c r="F40" s="126">
        <f>+VLOOKUP(A40,K:L,2,0)</f>
        <v>0</v>
      </c>
      <c r="K40" s="111" t="s">
        <v>880</v>
      </c>
      <c r="L40" s="111">
        <v>2451.2678987735999</v>
      </c>
      <c r="N40" s="122" t="s">
        <v>1155</v>
      </c>
      <c r="O40" s="121">
        <v>0</v>
      </c>
      <c r="R40" s="118" t="s">
        <v>1157</v>
      </c>
      <c r="S40" s="117">
        <v>0</v>
      </c>
      <c r="T40" s="116">
        <v>0</v>
      </c>
    </row>
    <row r="41" spans="1:20" ht="26">
      <c r="A41" s="130" t="s">
        <v>845</v>
      </c>
      <c r="B41" s="129">
        <v>385</v>
      </c>
      <c r="C41" s="126">
        <f t="shared" si="0"/>
        <v>7.7195239626889673</v>
      </c>
      <c r="D41" s="126">
        <f t="shared" si="1"/>
        <v>2.8948214860083628</v>
      </c>
      <c r="E41" s="126">
        <f t="shared" si="2"/>
        <v>5.648680889710004</v>
      </c>
      <c r="F41" s="126">
        <f>+VLOOKUP(A41,K:L,2,0)</f>
        <v>-6.6539666696435447</v>
      </c>
      <c r="K41" s="111" t="s">
        <v>1115</v>
      </c>
      <c r="L41" s="111">
        <v>3465.0349709911038</v>
      </c>
      <c r="N41" s="122" t="s">
        <v>1154</v>
      </c>
      <c r="O41" s="119">
        <v>0</v>
      </c>
      <c r="R41" s="118" t="s">
        <v>1156</v>
      </c>
      <c r="S41" s="114">
        <v>0</v>
      </c>
      <c r="T41" s="113">
        <v>0</v>
      </c>
    </row>
    <row r="42" spans="1:20" ht="26">
      <c r="A42" s="130" t="s">
        <v>888</v>
      </c>
      <c r="B42" s="129">
        <v>339</v>
      </c>
      <c r="C42" s="126">
        <f t="shared" si="0"/>
        <v>532.51849469282729</v>
      </c>
      <c r="D42" s="126">
        <f t="shared" si="1"/>
        <v>174.20392409134769</v>
      </c>
      <c r="E42" s="126">
        <f t="shared" si="2"/>
        <v>515.64608338056485</v>
      </c>
      <c r="F42" s="126">
        <f>+VLOOKUP(A42,K:L,2,0)</f>
        <v>8840.1307292437559</v>
      </c>
      <c r="K42" s="111" t="s">
        <v>1113</v>
      </c>
      <c r="L42" s="111">
        <v>-0.16200933813000001</v>
      </c>
      <c r="N42" s="122" t="s">
        <v>858</v>
      </c>
      <c r="O42" s="121">
        <v>1806.9385602967177</v>
      </c>
      <c r="R42" s="118" t="s">
        <v>1155</v>
      </c>
      <c r="S42" s="117">
        <v>0</v>
      </c>
      <c r="T42" s="116">
        <v>0</v>
      </c>
    </row>
    <row r="43" spans="1:20" ht="26">
      <c r="A43" s="128" t="s">
        <v>841</v>
      </c>
      <c r="B43" s="127">
        <v>335</v>
      </c>
      <c r="C43" s="136">
        <f t="shared" si="0"/>
        <v>0</v>
      </c>
      <c r="D43" s="137">
        <f t="shared" si="1"/>
        <v>0</v>
      </c>
      <c r="E43" s="137">
        <f t="shared" si="2"/>
        <v>0</v>
      </c>
      <c r="F43" s="137">
        <f>+VLOOKUP(A43,K:L,2,0)</f>
        <v>-7.1854200000000007E-2</v>
      </c>
      <c r="K43" s="111" t="s">
        <v>1108</v>
      </c>
      <c r="L43" s="111">
        <v>0</v>
      </c>
      <c r="N43" s="122" t="s">
        <v>1153</v>
      </c>
      <c r="O43" s="119">
        <v>0</v>
      </c>
      <c r="R43" s="118" t="s">
        <v>1154</v>
      </c>
      <c r="S43" s="114">
        <v>0</v>
      </c>
      <c r="T43" s="113">
        <v>0</v>
      </c>
    </row>
    <row r="44" spans="1:20" ht="47.5" customHeight="1">
      <c r="A44" s="192" t="s">
        <v>1200</v>
      </c>
      <c r="B44" s="192"/>
      <c r="C44" s="192"/>
      <c r="D44" s="192"/>
      <c r="E44" s="192"/>
      <c r="F44" s="192"/>
      <c r="K44" s="111" t="s">
        <v>1104</v>
      </c>
      <c r="L44" s="111">
        <v>8.4635376709144019</v>
      </c>
      <c r="N44" s="122" t="s">
        <v>1152</v>
      </c>
      <c r="O44" s="121">
        <v>0</v>
      </c>
      <c r="R44" s="118" t="s">
        <v>858</v>
      </c>
      <c r="S44" s="117">
        <v>884.52878739144421</v>
      </c>
      <c r="T44" s="116">
        <v>1319.3309745899003</v>
      </c>
    </row>
    <row r="45" spans="1:20" ht="26">
      <c r="A45" s="125" t="s">
        <v>1199</v>
      </c>
      <c r="B45" s="125"/>
      <c r="C45" s="125"/>
      <c r="D45" s="123"/>
      <c r="E45" s="124"/>
      <c r="F45" s="123"/>
      <c r="K45" s="111" t="s">
        <v>1100</v>
      </c>
      <c r="L45" s="111">
        <v>0</v>
      </c>
      <c r="N45" s="122" t="s">
        <v>1151</v>
      </c>
      <c r="O45" s="119">
        <v>0</v>
      </c>
      <c r="R45" s="118" t="s">
        <v>1153</v>
      </c>
      <c r="S45" s="114">
        <v>0</v>
      </c>
      <c r="T45" s="113">
        <v>0</v>
      </c>
    </row>
    <row r="46" spans="1:20" ht="39">
      <c r="K46" s="111" t="s">
        <v>852</v>
      </c>
      <c r="L46" s="111">
        <v>17.315633079921</v>
      </c>
      <c r="N46" s="122" t="s">
        <v>1150</v>
      </c>
      <c r="O46" s="121">
        <v>1.8810905003851737</v>
      </c>
      <c r="R46" s="118" t="s">
        <v>1152</v>
      </c>
      <c r="S46" s="117">
        <v>0</v>
      </c>
      <c r="T46" s="116">
        <v>0</v>
      </c>
    </row>
    <row r="47" spans="1:20" ht="26">
      <c r="K47" s="111" t="s">
        <v>1099</v>
      </c>
      <c r="L47" s="111">
        <v>0</v>
      </c>
      <c r="N47" s="122" t="s">
        <v>888</v>
      </c>
      <c r="O47" s="119">
        <v>515.64608338056485</v>
      </c>
      <c r="R47" s="118" t="s">
        <v>1151</v>
      </c>
      <c r="S47" s="114">
        <v>0</v>
      </c>
      <c r="T47" s="113">
        <v>0</v>
      </c>
    </row>
    <row r="48" spans="1:20">
      <c r="K48" s="111" t="s">
        <v>877</v>
      </c>
      <c r="L48" s="111">
        <v>375.69262612206148</v>
      </c>
      <c r="N48" s="122" t="s">
        <v>1149</v>
      </c>
      <c r="O48" s="121">
        <v>0</v>
      </c>
      <c r="R48" s="118" t="s">
        <v>1150</v>
      </c>
      <c r="S48" s="117">
        <v>22.450948858153744</v>
      </c>
      <c r="T48" s="116">
        <v>1.6082341588935349</v>
      </c>
    </row>
    <row r="49" spans="11:20" ht="26">
      <c r="K49" s="111" t="s">
        <v>853</v>
      </c>
      <c r="L49" s="111">
        <v>0.48534909080911098</v>
      </c>
      <c r="N49" s="122" t="s">
        <v>882</v>
      </c>
      <c r="O49" s="119">
        <v>5910.1474862538262</v>
      </c>
      <c r="R49" s="122" t="s">
        <v>888</v>
      </c>
      <c r="S49" s="114">
        <v>174.20392409134769</v>
      </c>
      <c r="T49" s="113">
        <v>532.51849469282729</v>
      </c>
    </row>
    <row r="50" spans="11:20" ht="26">
      <c r="K50" s="111" t="s">
        <v>842</v>
      </c>
      <c r="L50" s="111">
        <v>-2.0743749620710741</v>
      </c>
      <c r="N50" s="122" t="s">
        <v>1148</v>
      </c>
      <c r="O50" s="121">
        <v>0</v>
      </c>
      <c r="R50" s="122" t="s">
        <v>1149</v>
      </c>
      <c r="S50" s="117">
        <v>0</v>
      </c>
      <c r="T50" s="116">
        <v>0</v>
      </c>
    </row>
    <row r="51" spans="11:20" ht="39">
      <c r="K51" s="111" t="s">
        <v>847</v>
      </c>
      <c r="L51" s="111">
        <v>0</v>
      </c>
      <c r="N51" s="122" t="s">
        <v>1147</v>
      </c>
      <c r="O51" s="119">
        <v>0</v>
      </c>
      <c r="R51" s="122" t="s">
        <v>882</v>
      </c>
      <c r="S51" s="114">
        <v>63368.221293020266</v>
      </c>
      <c r="T51" s="113">
        <v>3712.6407204889028</v>
      </c>
    </row>
    <row r="52" spans="11:20" ht="26">
      <c r="K52" s="111" t="s">
        <v>878</v>
      </c>
      <c r="L52" s="111">
        <v>21.64725095264</v>
      </c>
      <c r="N52" s="122" t="s">
        <v>1146</v>
      </c>
      <c r="O52" s="121">
        <v>0</v>
      </c>
      <c r="R52" s="118" t="s">
        <v>1148</v>
      </c>
      <c r="S52" s="117">
        <v>0</v>
      </c>
      <c r="T52" s="116">
        <v>0</v>
      </c>
    </row>
    <row r="53" spans="11:20" ht="39">
      <c r="K53" s="111" t="s">
        <v>875</v>
      </c>
      <c r="L53" s="111">
        <v>1.7633544930762417</v>
      </c>
      <c r="N53" s="122" t="s">
        <v>1145</v>
      </c>
      <c r="O53" s="119">
        <v>13.953216076014318</v>
      </c>
      <c r="R53" s="118" t="s">
        <v>1147</v>
      </c>
      <c r="S53" s="114">
        <v>0</v>
      </c>
      <c r="T53" s="113">
        <v>0</v>
      </c>
    </row>
    <row r="54" spans="11:20" ht="65">
      <c r="K54" s="111" t="s">
        <v>1093</v>
      </c>
      <c r="L54" s="111">
        <v>25.143877268673691</v>
      </c>
      <c r="N54" s="122" t="s">
        <v>1144</v>
      </c>
      <c r="O54" s="121">
        <v>75.808321270131358</v>
      </c>
      <c r="R54" s="118" t="s">
        <v>1146</v>
      </c>
      <c r="S54" s="117">
        <v>0</v>
      </c>
      <c r="T54" s="116">
        <v>0</v>
      </c>
    </row>
    <row r="55" spans="11:20" ht="39">
      <c r="K55" s="111" t="s">
        <v>1091</v>
      </c>
      <c r="L55" s="111">
        <v>0</v>
      </c>
      <c r="N55" s="122" t="s">
        <v>1143</v>
      </c>
      <c r="O55" s="119">
        <v>0</v>
      </c>
      <c r="R55" s="118" t="s">
        <v>1145</v>
      </c>
      <c r="S55" s="114">
        <v>0</v>
      </c>
      <c r="T55" s="113">
        <v>14.409778063686073</v>
      </c>
    </row>
    <row r="56" spans="11:20" ht="65">
      <c r="K56" s="111" t="s">
        <v>1083</v>
      </c>
      <c r="L56" s="111">
        <v>5.264364143389809</v>
      </c>
      <c r="N56" s="122" t="s">
        <v>1142</v>
      </c>
      <c r="O56" s="121">
        <v>0</v>
      </c>
      <c r="R56" s="118" t="s">
        <v>1144</v>
      </c>
      <c r="S56" s="117">
        <v>96.944355098102292</v>
      </c>
      <c r="T56" s="116">
        <v>78.288838854937282</v>
      </c>
    </row>
    <row r="57" spans="11:20" ht="39">
      <c r="K57" s="111" t="s">
        <v>1081</v>
      </c>
      <c r="L57" s="111">
        <v>0</v>
      </c>
      <c r="N57" s="122" t="s">
        <v>1141</v>
      </c>
      <c r="O57" s="119">
        <v>0</v>
      </c>
      <c r="R57" s="118" t="s">
        <v>1143</v>
      </c>
      <c r="S57" s="114">
        <v>0</v>
      </c>
      <c r="T57" s="113">
        <v>0</v>
      </c>
    </row>
    <row r="58" spans="11:20" ht="26">
      <c r="K58" s="111" t="s">
        <v>1079</v>
      </c>
      <c r="L58" s="111">
        <v>0</v>
      </c>
      <c r="N58" s="122" t="s">
        <v>1140</v>
      </c>
      <c r="O58" s="121">
        <v>0</v>
      </c>
      <c r="R58" s="118" t="s">
        <v>1142</v>
      </c>
      <c r="S58" s="117">
        <v>0</v>
      </c>
      <c r="T58" s="116">
        <v>0</v>
      </c>
    </row>
    <row r="59" spans="11:20" ht="26">
      <c r="K59" s="111" t="s">
        <v>1078</v>
      </c>
      <c r="L59" s="111">
        <v>0</v>
      </c>
      <c r="N59" s="122" t="s">
        <v>1139</v>
      </c>
      <c r="O59" s="119">
        <v>0</v>
      </c>
      <c r="R59" s="118" t="s">
        <v>1141</v>
      </c>
      <c r="S59" s="114">
        <v>0</v>
      </c>
      <c r="T59" s="113">
        <v>0</v>
      </c>
    </row>
    <row r="60" spans="11:20" ht="26">
      <c r="K60" s="111" t="s">
        <v>1076</v>
      </c>
      <c r="L60" s="111">
        <v>13.041641506935058</v>
      </c>
      <c r="N60" s="122" t="s">
        <v>1138</v>
      </c>
      <c r="O60" s="121">
        <v>0</v>
      </c>
      <c r="R60" s="118" t="s">
        <v>1140</v>
      </c>
      <c r="S60" s="117">
        <v>0</v>
      </c>
      <c r="T60" s="116">
        <v>0</v>
      </c>
    </row>
    <row r="61" spans="11:20">
      <c r="K61" s="111" t="s">
        <v>1075</v>
      </c>
      <c r="L61" s="111">
        <v>0</v>
      </c>
      <c r="N61" s="122" t="s">
        <v>1137</v>
      </c>
      <c r="O61" s="119">
        <v>0</v>
      </c>
      <c r="R61" s="118" t="s">
        <v>1139</v>
      </c>
      <c r="S61" s="114">
        <v>0</v>
      </c>
      <c r="T61" s="113">
        <v>0</v>
      </c>
    </row>
    <row r="62" spans="11:20">
      <c r="K62" s="111" t="s">
        <v>1069</v>
      </c>
      <c r="L62" s="111">
        <v>-0.6709842997732629</v>
      </c>
      <c r="N62" s="122" t="s">
        <v>1136</v>
      </c>
      <c r="O62" s="121">
        <v>98.145159199050624</v>
      </c>
      <c r="R62" s="118" t="s">
        <v>1138</v>
      </c>
      <c r="S62" s="117">
        <v>0</v>
      </c>
      <c r="T62" s="116">
        <v>0</v>
      </c>
    </row>
    <row r="63" spans="11:20" ht="26">
      <c r="K63" s="111" t="s">
        <v>1068</v>
      </c>
      <c r="L63" s="111">
        <v>0</v>
      </c>
      <c r="N63" s="122" t="s">
        <v>861</v>
      </c>
      <c r="O63" s="119">
        <v>12.136746403836401</v>
      </c>
      <c r="R63" s="118" t="s">
        <v>1137</v>
      </c>
      <c r="S63" s="114">
        <v>0</v>
      </c>
      <c r="T63" s="113">
        <v>0</v>
      </c>
    </row>
    <row r="64" spans="11:20">
      <c r="K64" s="111" t="s">
        <v>1071</v>
      </c>
      <c r="L64" s="111">
        <v>-3.1249100905134171</v>
      </c>
      <c r="N64" s="122" t="s">
        <v>856</v>
      </c>
      <c r="O64" s="121">
        <v>84.248232978296528</v>
      </c>
      <c r="R64" s="118" t="s">
        <v>1136</v>
      </c>
      <c r="S64" s="117">
        <v>71.855902219363145</v>
      </c>
      <c r="T64" s="116">
        <v>215.88935348986814</v>
      </c>
    </row>
    <row r="65" spans="11:20" ht="26">
      <c r="K65" s="111" t="s">
        <v>854</v>
      </c>
      <c r="L65" s="111">
        <v>0</v>
      </c>
      <c r="N65" s="122" t="s">
        <v>1135</v>
      </c>
      <c r="O65" s="119">
        <v>0</v>
      </c>
      <c r="R65" s="118" t="s">
        <v>861</v>
      </c>
      <c r="S65" s="114">
        <v>-20.456738501125763</v>
      </c>
      <c r="T65" s="113">
        <v>15.310389192666452</v>
      </c>
    </row>
    <row r="66" spans="11:20">
      <c r="K66" s="111" t="s">
        <v>1064</v>
      </c>
      <c r="L66" s="111">
        <v>290.0863108179222</v>
      </c>
      <c r="N66" s="122" t="s">
        <v>1134</v>
      </c>
      <c r="O66" s="121">
        <v>0</v>
      </c>
      <c r="R66" s="118" t="s">
        <v>856</v>
      </c>
      <c r="S66" s="117">
        <v>3.9884207140559664</v>
      </c>
      <c r="T66" s="116">
        <v>111.80443872627855</v>
      </c>
    </row>
    <row r="67" spans="11:20" ht="39">
      <c r="K67" s="111" t="s">
        <v>1063</v>
      </c>
      <c r="L67" s="111">
        <v>0</v>
      </c>
      <c r="N67" s="122" t="s">
        <v>1133</v>
      </c>
      <c r="O67" s="119">
        <v>0</v>
      </c>
      <c r="R67" s="118" t="s">
        <v>1135</v>
      </c>
      <c r="S67" s="114">
        <v>0</v>
      </c>
      <c r="T67" s="113">
        <v>0</v>
      </c>
    </row>
    <row r="68" spans="11:20">
      <c r="K68" s="111" t="s">
        <v>1059</v>
      </c>
      <c r="L68" s="111">
        <v>2630.1059482282853</v>
      </c>
      <c r="N68" s="122" t="s">
        <v>1132</v>
      </c>
      <c r="O68" s="121">
        <v>0</v>
      </c>
      <c r="R68" s="118" t="s">
        <v>1134</v>
      </c>
      <c r="S68" s="117">
        <v>0</v>
      </c>
      <c r="T68" s="116">
        <v>0</v>
      </c>
    </row>
    <row r="69" spans="11:20" ht="39">
      <c r="K69" s="111" t="s">
        <v>860</v>
      </c>
      <c r="L69" s="111">
        <v>36.301312787837496</v>
      </c>
      <c r="N69" s="122" t="s">
        <v>1131</v>
      </c>
      <c r="O69" s="119">
        <v>140.81608753497176</v>
      </c>
      <c r="R69" s="118" t="s">
        <v>1133</v>
      </c>
      <c r="S69" s="114">
        <v>0</v>
      </c>
      <c r="T69" s="113">
        <v>0</v>
      </c>
    </row>
    <row r="70" spans="11:20" ht="26">
      <c r="K70" s="111" t="s">
        <v>1056</v>
      </c>
      <c r="L70" s="111">
        <v>0</v>
      </c>
      <c r="N70" s="122" t="s">
        <v>1130</v>
      </c>
      <c r="O70" s="121">
        <v>0</v>
      </c>
      <c r="R70" s="118" t="s">
        <v>1132</v>
      </c>
      <c r="S70" s="117">
        <v>0</v>
      </c>
      <c r="T70" s="116">
        <v>0</v>
      </c>
    </row>
    <row r="71" spans="11:20" ht="26">
      <c r="K71" s="111" t="s">
        <v>1054</v>
      </c>
      <c r="L71" s="111">
        <v>0</v>
      </c>
      <c r="N71" s="122" t="s">
        <v>1129</v>
      </c>
      <c r="O71" s="119">
        <v>0</v>
      </c>
      <c r="R71" s="118" t="s">
        <v>1131</v>
      </c>
      <c r="S71" s="114">
        <v>3.538115149565777</v>
      </c>
      <c r="T71" s="113">
        <v>114.8279189449984</v>
      </c>
    </row>
    <row r="72" spans="11:20" ht="26">
      <c r="K72" s="111" t="s">
        <v>1053</v>
      </c>
      <c r="L72" s="111">
        <v>0</v>
      </c>
      <c r="N72" s="122" t="s">
        <v>1128</v>
      </c>
      <c r="O72" s="121">
        <v>0</v>
      </c>
      <c r="R72" s="118" t="s">
        <v>1130</v>
      </c>
      <c r="S72" s="117">
        <v>0</v>
      </c>
      <c r="T72" s="116">
        <v>0</v>
      </c>
    </row>
    <row r="73" spans="11:20" ht="26">
      <c r="K73" s="111" t="s">
        <v>1051</v>
      </c>
      <c r="L73" s="111">
        <v>3.3322551265021524E-2</v>
      </c>
      <c r="N73" s="122" t="s">
        <v>1127</v>
      </c>
      <c r="O73" s="119">
        <v>0</v>
      </c>
      <c r="R73" s="118" t="s">
        <v>1129</v>
      </c>
      <c r="S73" s="114">
        <v>0</v>
      </c>
      <c r="T73" s="113">
        <v>0</v>
      </c>
    </row>
    <row r="74" spans="11:20">
      <c r="K74" s="111" t="s">
        <v>1050</v>
      </c>
      <c r="L74" s="111">
        <v>2042.3306609668339</v>
      </c>
      <c r="N74" s="122" t="s">
        <v>1125</v>
      </c>
      <c r="O74" s="121">
        <v>0</v>
      </c>
      <c r="R74" s="118" t="s">
        <v>1128</v>
      </c>
      <c r="S74" s="117">
        <v>0</v>
      </c>
      <c r="T74" s="116">
        <v>0</v>
      </c>
    </row>
    <row r="75" spans="11:20" ht="26">
      <c r="K75" s="111" t="s">
        <v>1047</v>
      </c>
      <c r="L75" s="111">
        <v>0</v>
      </c>
      <c r="N75" s="122" t="s">
        <v>1124</v>
      </c>
      <c r="O75" s="119">
        <v>0</v>
      </c>
      <c r="R75" s="118" t="s">
        <v>1127</v>
      </c>
      <c r="S75" s="114">
        <v>0</v>
      </c>
      <c r="T75" s="113">
        <v>0</v>
      </c>
    </row>
    <row r="76" spans="11:20" ht="39">
      <c r="K76" s="111" t="s">
        <v>867</v>
      </c>
      <c r="L76" s="111">
        <v>0</v>
      </c>
      <c r="N76" s="122" t="s">
        <v>1123</v>
      </c>
      <c r="O76" s="121">
        <v>0</v>
      </c>
      <c r="R76" s="118" t="s">
        <v>1126</v>
      </c>
      <c r="S76" s="117">
        <v>320.16725635252493</v>
      </c>
      <c r="T76" s="116">
        <v>291.66934705693149</v>
      </c>
    </row>
    <row r="77" spans="11:20">
      <c r="K77" s="111" t="s">
        <v>1045</v>
      </c>
      <c r="L77" s="111">
        <v>0</v>
      </c>
      <c r="N77" s="122" t="s">
        <v>1122</v>
      </c>
      <c r="O77" s="119">
        <v>0</v>
      </c>
      <c r="R77" s="118" t="s">
        <v>1125</v>
      </c>
      <c r="S77" s="114">
        <v>0</v>
      </c>
      <c r="T77" s="113">
        <v>0</v>
      </c>
    </row>
    <row r="78" spans="11:20" ht="26">
      <c r="K78" s="111" t="s">
        <v>1043</v>
      </c>
      <c r="L78" s="111">
        <v>26.098144477978465</v>
      </c>
      <c r="N78" s="122" t="s">
        <v>844</v>
      </c>
      <c r="O78" s="121">
        <v>46.375623319139763</v>
      </c>
      <c r="R78" s="118" t="s">
        <v>1124</v>
      </c>
      <c r="S78" s="117">
        <v>0</v>
      </c>
      <c r="T78" s="116">
        <v>0</v>
      </c>
    </row>
    <row r="79" spans="11:20" ht="26">
      <c r="K79" s="111" t="s">
        <v>1042</v>
      </c>
      <c r="L79" s="111">
        <v>4578.218821295196</v>
      </c>
      <c r="N79" s="122" t="s">
        <v>876</v>
      </c>
      <c r="O79" s="119">
        <v>1026.8619317292146</v>
      </c>
      <c r="R79" s="118" t="s">
        <v>1123</v>
      </c>
      <c r="S79" s="114">
        <v>0</v>
      </c>
      <c r="T79" s="113">
        <v>0</v>
      </c>
    </row>
    <row r="80" spans="11:20" ht="52">
      <c r="K80" s="111" t="s">
        <v>1037</v>
      </c>
      <c r="L80" s="111">
        <v>15.323496027241802</v>
      </c>
      <c r="N80" s="122" t="s">
        <v>1121</v>
      </c>
      <c r="O80" s="121">
        <v>0</v>
      </c>
      <c r="R80" s="118" t="s">
        <v>1122</v>
      </c>
      <c r="S80" s="117">
        <v>0</v>
      </c>
      <c r="T80" s="116">
        <v>0</v>
      </c>
    </row>
    <row r="81" spans="11:20" ht="65">
      <c r="K81" s="111" t="s">
        <v>850</v>
      </c>
      <c r="L81" s="111">
        <v>10.5105919539062</v>
      </c>
      <c r="N81" s="122" t="s">
        <v>1120</v>
      </c>
      <c r="O81" s="119">
        <v>0</v>
      </c>
      <c r="R81" s="118" t="s">
        <v>844</v>
      </c>
      <c r="S81" s="114">
        <v>0.7076230299131554</v>
      </c>
      <c r="T81" s="113">
        <v>38.018655516243165</v>
      </c>
    </row>
    <row r="82" spans="11:20" ht="65">
      <c r="K82" s="111" t="s">
        <v>1035</v>
      </c>
      <c r="L82" s="111">
        <v>0</v>
      </c>
      <c r="N82" s="122" t="s">
        <v>1119</v>
      </c>
      <c r="O82" s="121">
        <v>0</v>
      </c>
      <c r="R82" s="118" t="s">
        <v>876</v>
      </c>
      <c r="S82" s="117">
        <v>969.44355098102278</v>
      </c>
      <c r="T82" s="116">
        <v>1036.9250562881957</v>
      </c>
    </row>
    <row r="83" spans="11:20" ht="52">
      <c r="K83" s="111" t="s">
        <v>1034</v>
      </c>
      <c r="L83" s="111">
        <v>3234.1436515998776</v>
      </c>
      <c r="N83" s="122" t="s">
        <v>1118</v>
      </c>
      <c r="O83" s="119">
        <v>0</v>
      </c>
      <c r="R83" s="118" t="s">
        <v>1121</v>
      </c>
      <c r="S83" s="114">
        <v>0</v>
      </c>
      <c r="T83" s="113">
        <v>0</v>
      </c>
    </row>
    <row r="84" spans="11:20" ht="65">
      <c r="K84" s="111" t="s">
        <v>1032</v>
      </c>
      <c r="L84" s="111">
        <v>0</v>
      </c>
      <c r="N84" s="122" t="s">
        <v>1117</v>
      </c>
      <c r="O84" s="121">
        <v>0</v>
      </c>
      <c r="R84" s="118" t="s">
        <v>1120</v>
      </c>
      <c r="S84" s="117">
        <v>0</v>
      </c>
      <c r="T84" s="116">
        <v>0</v>
      </c>
    </row>
    <row r="85" spans="11:20" ht="65">
      <c r="K85" s="111" t="s">
        <v>1031</v>
      </c>
      <c r="L85" s="111">
        <v>122.09324616770901</v>
      </c>
      <c r="N85" s="122" t="s">
        <v>1116</v>
      </c>
      <c r="O85" s="119">
        <v>0</v>
      </c>
      <c r="R85" s="118" t="s">
        <v>1119</v>
      </c>
      <c r="S85" s="114">
        <v>0</v>
      </c>
      <c r="T85" s="113">
        <v>0</v>
      </c>
    </row>
    <row r="86" spans="11:20">
      <c r="K86" s="111" t="s">
        <v>845</v>
      </c>
      <c r="L86" s="111">
        <v>-6.6539666696435447</v>
      </c>
      <c r="N86" s="122" t="s">
        <v>880</v>
      </c>
      <c r="O86" s="121">
        <v>6203.2482942987626</v>
      </c>
      <c r="R86" s="118" t="s">
        <v>1118</v>
      </c>
      <c r="S86" s="117">
        <v>0</v>
      </c>
      <c r="T86" s="116">
        <v>0</v>
      </c>
    </row>
    <row r="87" spans="11:20" ht="26">
      <c r="K87" s="111" t="s">
        <v>857</v>
      </c>
      <c r="L87" s="111">
        <v>1258.0235968964</v>
      </c>
      <c r="N87" s="122" t="s">
        <v>1115</v>
      </c>
      <c r="O87" s="119">
        <v>15.572785799123121</v>
      </c>
      <c r="R87" s="118" t="s">
        <v>1117</v>
      </c>
      <c r="S87" s="114">
        <v>0</v>
      </c>
      <c r="T87" s="113">
        <v>0</v>
      </c>
    </row>
    <row r="88" spans="11:20">
      <c r="K88" s="111" t="s">
        <v>848</v>
      </c>
      <c r="L88" s="111">
        <v>0</v>
      </c>
      <c r="N88" s="122" t="s">
        <v>1114</v>
      </c>
      <c r="O88" s="121">
        <v>3.1958179759202756</v>
      </c>
      <c r="R88" s="118" t="s">
        <v>1116</v>
      </c>
      <c r="S88" s="117">
        <v>0</v>
      </c>
      <c r="T88" s="116">
        <v>0</v>
      </c>
    </row>
    <row r="89" spans="11:20">
      <c r="K89" s="111" t="s">
        <v>840</v>
      </c>
      <c r="L89" s="111">
        <v>-3.1824866793644668</v>
      </c>
      <c r="N89" s="122" t="s">
        <v>1113</v>
      </c>
      <c r="O89" s="119">
        <v>58.826019114270899</v>
      </c>
      <c r="R89" s="118" t="s">
        <v>880</v>
      </c>
      <c r="S89" s="114">
        <v>4432.8079768414282</v>
      </c>
      <c r="T89" s="113">
        <v>5195.8185911868768</v>
      </c>
    </row>
    <row r="90" spans="11:20" ht="26">
      <c r="K90" s="111" t="s">
        <v>1026</v>
      </c>
      <c r="L90" s="111">
        <v>0</v>
      </c>
      <c r="N90" s="122" t="s">
        <v>1112</v>
      </c>
      <c r="O90" s="121">
        <v>0</v>
      </c>
      <c r="R90" s="118" t="s">
        <v>1115</v>
      </c>
      <c r="S90" s="117">
        <v>1970.4728208427148</v>
      </c>
      <c r="T90" s="116">
        <v>16.08234158893535</v>
      </c>
    </row>
    <row r="91" spans="11:20">
      <c r="K91" s="111" t="s">
        <v>1025</v>
      </c>
      <c r="L91" s="111">
        <v>403.41027271678877</v>
      </c>
      <c r="N91" s="122" t="s">
        <v>1111</v>
      </c>
      <c r="O91" s="119">
        <v>0</v>
      </c>
      <c r="R91" s="118" t="s">
        <v>1114</v>
      </c>
      <c r="S91" s="114">
        <v>0</v>
      </c>
      <c r="T91" s="113">
        <v>10.550016082341589</v>
      </c>
    </row>
    <row r="92" spans="11:20" ht="26">
      <c r="K92" s="111" t="s">
        <v>1022</v>
      </c>
      <c r="L92" s="111">
        <v>0</v>
      </c>
      <c r="N92" s="122" t="s">
        <v>1110</v>
      </c>
      <c r="O92" s="121">
        <v>0</v>
      </c>
      <c r="R92" s="118" t="s">
        <v>1113</v>
      </c>
      <c r="S92" s="117">
        <v>450.17690575747832</v>
      </c>
      <c r="T92" s="116">
        <v>50.112576391122552</v>
      </c>
    </row>
    <row r="93" spans="11:20" ht="26">
      <c r="K93" s="111" t="s">
        <v>1019</v>
      </c>
      <c r="L93" s="111">
        <v>18.058530257102859</v>
      </c>
      <c r="N93" s="122" t="s">
        <v>1109</v>
      </c>
      <c r="O93" s="119">
        <v>0</v>
      </c>
      <c r="R93" s="118" t="s">
        <v>1112</v>
      </c>
      <c r="S93" s="114">
        <v>0</v>
      </c>
      <c r="T93" s="113">
        <v>0</v>
      </c>
    </row>
    <row r="94" spans="11:20" ht="26">
      <c r="K94" s="111" t="s">
        <v>1018</v>
      </c>
      <c r="L94" s="111">
        <v>0</v>
      </c>
      <c r="N94" s="122" t="s">
        <v>1108</v>
      </c>
      <c r="O94" s="121">
        <v>0</v>
      </c>
      <c r="R94" s="118" t="s">
        <v>1111</v>
      </c>
      <c r="S94" s="117">
        <v>0</v>
      </c>
      <c r="T94" s="116">
        <v>0</v>
      </c>
    </row>
    <row r="95" spans="11:20" ht="26">
      <c r="K95" s="111" t="s">
        <v>1017</v>
      </c>
      <c r="L95" s="111">
        <v>1.6072167823764079</v>
      </c>
      <c r="N95" s="122" t="s">
        <v>1107</v>
      </c>
      <c r="O95" s="119">
        <v>0</v>
      </c>
      <c r="R95" s="118" t="s">
        <v>1110</v>
      </c>
      <c r="S95" s="114">
        <v>0</v>
      </c>
      <c r="T95" s="113">
        <v>0</v>
      </c>
    </row>
    <row r="96" spans="11:20" ht="26">
      <c r="K96" s="111" t="s">
        <v>1016</v>
      </c>
      <c r="L96" s="111">
        <v>16.653998671611326</v>
      </c>
      <c r="N96" s="122" t="s">
        <v>1106</v>
      </c>
      <c r="O96" s="121">
        <v>0</v>
      </c>
      <c r="R96" s="118" t="s">
        <v>1109</v>
      </c>
      <c r="S96" s="117">
        <v>0</v>
      </c>
      <c r="T96" s="116">
        <v>0</v>
      </c>
    </row>
    <row r="97" spans="11:20" ht="26">
      <c r="K97" s="111" t="s">
        <v>851</v>
      </c>
      <c r="L97" s="111">
        <v>372.66260895682825</v>
      </c>
      <c r="N97" s="122" t="s">
        <v>1105</v>
      </c>
      <c r="O97" s="119">
        <v>0</v>
      </c>
      <c r="R97" s="118" t="s">
        <v>1108</v>
      </c>
      <c r="S97" s="114">
        <v>0</v>
      </c>
      <c r="T97" s="113">
        <v>0</v>
      </c>
    </row>
    <row r="98" spans="11:20" ht="26">
      <c r="K98" s="111" t="s">
        <v>1014</v>
      </c>
      <c r="L98" s="111">
        <v>0</v>
      </c>
      <c r="N98" s="122" t="s">
        <v>1104</v>
      </c>
      <c r="O98" s="121">
        <v>0</v>
      </c>
      <c r="R98" s="118" t="s">
        <v>1107</v>
      </c>
      <c r="S98" s="117">
        <v>0</v>
      </c>
      <c r="T98" s="116">
        <v>0</v>
      </c>
    </row>
    <row r="99" spans="11:20" ht="26">
      <c r="K99" s="111" t="s">
        <v>1013</v>
      </c>
      <c r="L99" s="111">
        <v>-5.8789800000000003</v>
      </c>
      <c r="N99" s="122" t="s">
        <v>1103</v>
      </c>
      <c r="O99" s="119">
        <v>0</v>
      </c>
      <c r="R99" s="118" t="s">
        <v>1106</v>
      </c>
      <c r="S99" s="114">
        <v>0</v>
      </c>
      <c r="T99" s="113">
        <v>0</v>
      </c>
    </row>
    <row r="100" spans="11:20">
      <c r="K100" s="111" t="s">
        <v>841</v>
      </c>
      <c r="L100" s="111">
        <v>-7.1854200000000007E-2</v>
      </c>
      <c r="N100" s="122" t="s">
        <v>1102</v>
      </c>
      <c r="O100" s="121">
        <v>0</v>
      </c>
      <c r="R100" s="118" t="s">
        <v>1105</v>
      </c>
      <c r="S100" s="117">
        <v>0</v>
      </c>
      <c r="T100" s="116">
        <v>0</v>
      </c>
    </row>
    <row r="101" spans="11:20" ht="65">
      <c r="K101" s="111" t="s">
        <v>1012</v>
      </c>
      <c r="L101" s="111">
        <v>0</v>
      </c>
      <c r="N101" s="122" t="s">
        <v>1101</v>
      </c>
      <c r="O101" s="119">
        <v>0</v>
      </c>
      <c r="R101" s="118" t="s">
        <v>1104</v>
      </c>
      <c r="S101" s="114">
        <v>0</v>
      </c>
      <c r="T101" s="113">
        <v>0</v>
      </c>
    </row>
    <row r="102" spans="11:20">
      <c r="K102" s="111" t="s">
        <v>1010</v>
      </c>
      <c r="L102" s="111">
        <v>6337.7677709874588</v>
      </c>
      <c r="N102" s="122" t="s">
        <v>1100</v>
      </c>
      <c r="O102" s="121">
        <v>0</v>
      </c>
      <c r="R102" s="118" t="s">
        <v>1103</v>
      </c>
      <c r="S102" s="117">
        <v>0</v>
      </c>
      <c r="T102" s="116">
        <v>0</v>
      </c>
    </row>
    <row r="103" spans="11:20">
      <c r="K103" s="111" t="s">
        <v>873</v>
      </c>
      <c r="L103" s="111">
        <v>0</v>
      </c>
      <c r="N103" s="122" t="s">
        <v>852</v>
      </c>
      <c r="O103" s="119">
        <v>0.12333646352905513</v>
      </c>
      <c r="R103" s="118" t="s">
        <v>1102</v>
      </c>
      <c r="S103" s="114">
        <v>0</v>
      </c>
      <c r="T103" s="113">
        <v>0</v>
      </c>
    </row>
    <row r="104" spans="11:20" ht="65">
      <c r="K104" s="111" t="s">
        <v>1007</v>
      </c>
      <c r="L104" s="111">
        <v>5.2112957412274516</v>
      </c>
      <c r="N104" s="122" t="s">
        <v>1099</v>
      </c>
      <c r="O104" s="121">
        <v>10.83102581931937</v>
      </c>
      <c r="R104" s="118" t="s">
        <v>1101</v>
      </c>
      <c r="S104" s="117">
        <v>0</v>
      </c>
      <c r="T104" s="116">
        <v>0</v>
      </c>
    </row>
    <row r="105" spans="11:20">
      <c r="K105" s="111" t="s">
        <v>868</v>
      </c>
      <c r="L105" s="111">
        <v>0</v>
      </c>
      <c r="N105" s="122" t="s">
        <v>877</v>
      </c>
      <c r="O105" s="119">
        <v>453.34852163229215</v>
      </c>
      <c r="R105" s="118" t="s">
        <v>1100</v>
      </c>
      <c r="S105" s="114">
        <v>0</v>
      </c>
      <c r="T105" s="113">
        <v>0</v>
      </c>
    </row>
    <row r="106" spans="11:20" ht="26">
      <c r="K106" s="111" t="s">
        <v>869</v>
      </c>
      <c r="L106" s="111">
        <v>0</v>
      </c>
      <c r="N106" s="122" t="s">
        <v>853</v>
      </c>
      <c r="O106" s="121">
        <v>0.12333646352905513</v>
      </c>
      <c r="R106" s="118" t="s">
        <v>852</v>
      </c>
      <c r="S106" s="117">
        <v>14.088131231907365</v>
      </c>
      <c r="T106" s="116">
        <v>0.38597619813444839</v>
      </c>
    </row>
    <row r="107" spans="11:20" ht="52">
      <c r="K107" s="111" t="s">
        <v>999</v>
      </c>
      <c r="L107" s="111">
        <v>0</v>
      </c>
      <c r="N107" s="122" t="s">
        <v>1098</v>
      </c>
      <c r="O107" s="119">
        <v>0</v>
      </c>
      <c r="R107" s="118" t="s">
        <v>1099</v>
      </c>
      <c r="S107" s="114">
        <v>0</v>
      </c>
      <c r="T107" s="113">
        <v>7.3335477645545195</v>
      </c>
    </row>
    <row r="108" spans="11:20">
      <c r="K108" s="111" t="s">
        <v>998</v>
      </c>
      <c r="L108" s="111">
        <v>7205.8724408579119</v>
      </c>
      <c r="N108" s="122" t="s">
        <v>1097</v>
      </c>
      <c r="O108" s="121">
        <v>0</v>
      </c>
      <c r="R108" s="118" t="s">
        <v>877</v>
      </c>
      <c r="S108" s="117">
        <v>437.82566741717596</v>
      </c>
      <c r="T108" s="116">
        <v>265.35863621743329</v>
      </c>
    </row>
    <row r="109" spans="11:20" ht="26">
      <c r="K109" s="111" t="s">
        <v>874</v>
      </c>
      <c r="L109" s="111">
        <v>33.683967641475874</v>
      </c>
      <c r="N109" s="122" t="s">
        <v>842</v>
      </c>
      <c r="O109" s="119">
        <v>219.70086205402896</v>
      </c>
      <c r="R109" s="118" t="s">
        <v>853</v>
      </c>
      <c r="S109" s="114">
        <v>37.697008684464457</v>
      </c>
      <c r="T109" s="113">
        <v>0.38597619813444839</v>
      </c>
    </row>
    <row r="110" spans="11:20" ht="52">
      <c r="K110" s="111" t="s">
        <v>996</v>
      </c>
      <c r="L110" s="111">
        <v>923.84255077333273</v>
      </c>
      <c r="N110" s="122" t="s">
        <v>1096</v>
      </c>
      <c r="O110" s="121">
        <v>44.475245451110816</v>
      </c>
      <c r="R110" s="118" t="s">
        <v>1098</v>
      </c>
      <c r="S110" s="117">
        <v>1107.1727243486653</v>
      </c>
      <c r="T110" s="116">
        <v>0</v>
      </c>
    </row>
    <row r="111" spans="11:20">
      <c r="K111" s="111" t="s">
        <v>871</v>
      </c>
      <c r="L111" s="111">
        <v>177.92984266621383</v>
      </c>
      <c r="N111" s="122" t="s">
        <v>847</v>
      </c>
      <c r="O111" s="119">
        <v>547.91289555634796</v>
      </c>
      <c r="R111" s="118" t="s">
        <v>1097</v>
      </c>
      <c r="S111" s="114">
        <v>0</v>
      </c>
      <c r="T111" s="113">
        <v>0</v>
      </c>
    </row>
    <row r="112" spans="11:20">
      <c r="K112" s="111" t="s">
        <v>988</v>
      </c>
      <c r="L112" s="111">
        <v>966.58784222206191</v>
      </c>
      <c r="N112" s="122" t="s">
        <v>878</v>
      </c>
      <c r="O112" s="121">
        <v>577.98918503301547</v>
      </c>
      <c r="R112" s="118" t="s">
        <v>842</v>
      </c>
      <c r="S112" s="117">
        <v>104.21357349630105</v>
      </c>
      <c r="T112" s="116">
        <v>226.88967513669991</v>
      </c>
    </row>
    <row r="113" spans="11:20" ht="26">
      <c r="K113" s="111" t="s">
        <v>987</v>
      </c>
      <c r="L113" s="111">
        <v>0</v>
      </c>
      <c r="N113" s="122" t="s">
        <v>1095</v>
      </c>
      <c r="O113" s="119">
        <v>0</v>
      </c>
      <c r="R113" s="118" t="s">
        <v>1096</v>
      </c>
      <c r="S113" s="114">
        <v>1157.478288838855</v>
      </c>
      <c r="T113" s="113">
        <v>47.282084271469927</v>
      </c>
    </row>
    <row r="114" spans="11:20">
      <c r="K114" s="111" t="s">
        <v>879</v>
      </c>
      <c r="L114" s="111">
        <v>8842.3888812210498</v>
      </c>
      <c r="N114" s="122" t="s">
        <v>875</v>
      </c>
      <c r="O114" s="121">
        <v>3171.6481913184534</v>
      </c>
      <c r="R114" s="118" t="s">
        <v>847</v>
      </c>
      <c r="S114" s="117">
        <v>26.182052106786745</v>
      </c>
      <c r="T114" s="116">
        <v>188.61370215503376</v>
      </c>
    </row>
    <row r="115" spans="11:20">
      <c r="K115" s="111" t="s">
        <v>881</v>
      </c>
      <c r="L115" s="111">
        <v>1651</v>
      </c>
      <c r="N115" s="122" t="s">
        <v>1094</v>
      </c>
      <c r="O115" s="119">
        <v>27.648190176391594</v>
      </c>
      <c r="R115" s="118" t="s">
        <v>878</v>
      </c>
      <c r="S115" s="114">
        <v>781.47314248954649</v>
      </c>
      <c r="T115" s="113">
        <v>489.73946606625924</v>
      </c>
    </row>
    <row r="116" spans="11:20">
      <c r="K116" s="111" t="s">
        <v>986</v>
      </c>
      <c r="L116" s="111">
        <v>0</v>
      </c>
      <c r="N116" s="122" t="s">
        <v>1093</v>
      </c>
      <c r="O116" s="121">
        <v>0</v>
      </c>
      <c r="R116" s="118" t="s">
        <v>1095</v>
      </c>
      <c r="S116" s="117">
        <v>0</v>
      </c>
      <c r="T116" s="116">
        <v>0</v>
      </c>
    </row>
    <row r="117" spans="11:20" ht="26">
      <c r="K117" s="111" t="s">
        <v>980</v>
      </c>
      <c r="L117" s="111">
        <v>0</v>
      </c>
      <c r="N117" s="122" t="s">
        <v>1091</v>
      </c>
      <c r="O117" s="119">
        <v>0</v>
      </c>
      <c r="R117" s="118" t="s">
        <v>875</v>
      </c>
      <c r="S117" s="114">
        <v>22.51527822450949</v>
      </c>
      <c r="T117" s="113">
        <v>3045.1592151817304</v>
      </c>
    </row>
    <row r="118" spans="11:20">
      <c r="K118" s="111" t="s">
        <v>977</v>
      </c>
      <c r="L118" s="111">
        <v>0</v>
      </c>
      <c r="N118" s="122" t="s">
        <v>1089</v>
      </c>
      <c r="O118" s="121">
        <v>34.696166760446303</v>
      </c>
      <c r="R118" s="118" t="s">
        <v>1094</v>
      </c>
      <c r="S118" s="117">
        <v>1731.360566098424</v>
      </c>
      <c r="T118" s="116">
        <v>89.353489868124797</v>
      </c>
    </row>
    <row r="119" spans="11:20">
      <c r="K119" s="111" t="s">
        <v>974</v>
      </c>
      <c r="L119" s="111">
        <v>1231.779284726756</v>
      </c>
      <c r="N119" s="122" t="s">
        <v>1087</v>
      </c>
      <c r="O119" s="119">
        <v>0</v>
      </c>
      <c r="R119" s="118" t="s">
        <v>1093</v>
      </c>
      <c r="S119" s="114">
        <v>0</v>
      </c>
      <c r="T119" s="113">
        <v>0</v>
      </c>
    </row>
    <row r="120" spans="11:20" ht="65">
      <c r="K120" s="111" t="s">
        <v>1092</v>
      </c>
      <c r="L120" s="111">
        <v>14515.894568378182</v>
      </c>
      <c r="N120" s="122" t="s">
        <v>1085</v>
      </c>
      <c r="O120" s="121">
        <v>0</v>
      </c>
      <c r="R120" s="118" t="s">
        <v>1091</v>
      </c>
      <c r="S120" s="117">
        <v>0</v>
      </c>
      <c r="T120" s="116">
        <v>0</v>
      </c>
    </row>
    <row r="121" spans="11:20" ht="26">
      <c r="K121" s="111" t="s">
        <v>1090</v>
      </c>
      <c r="L121" s="111">
        <v>-1569.3212523087877</v>
      </c>
      <c r="N121" s="122" t="s">
        <v>1083</v>
      </c>
      <c r="O121" s="119">
        <v>290.14560419157732</v>
      </c>
      <c r="R121" s="118" t="s">
        <v>1089</v>
      </c>
      <c r="S121" s="114">
        <v>508.71662914120299</v>
      </c>
      <c r="T121" s="113">
        <v>35.831457060147955</v>
      </c>
    </row>
    <row r="122" spans="11:20" ht="39">
      <c r="K122" s="111" t="s">
        <v>1088</v>
      </c>
      <c r="L122" s="111">
        <v>16085.21582068697</v>
      </c>
      <c r="N122" s="122" t="s">
        <v>1081</v>
      </c>
      <c r="O122" s="121">
        <v>0</v>
      </c>
      <c r="R122" s="118" t="s">
        <v>1087</v>
      </c>
      <c r="S122" s="117">
        <v>0</v>
      </c>
      <c r="T122" s="116">
        <v>0</v>
      </c>
    </row>
    <row r="123" spans="11:20" ht="65">
      <c r="K123" s="111" t="s">
        <v>1086</v>
      </c>
      <c r="L123" s="111">
        <v>7.1693852160976991E-3</v>
      </c>
      <c r="N123" s="122" t="s">
        <v>1079</v>
      </c>
      <c r="O123" s="119">
        <v>2.6162280142526844</v>
      </c>
      <c r="R123" s="118" t="s">
        <v>1085</v>
      </c>
      <c r="S123" s="114">
        <v>0</v>
      </c>
      <c r="T123" s="113">
        <v>0</v>
      </c>
    </row>
    <row r="124" spans="11:20" ht="26">
      <c r="K124" s="111" t="s">
        <v>1084</v>
      </c>
      <c r="L124" s="111">
        <v>-1.4464549030106216E-3</v>
      </c>
      <c r="N124" s="122" t="s">
        <v>1078</v>
      </c>
      <c r="O124" s="121">
        <v>0</v>
      </c>
      <c r="R124" s="118" t="s">
        <v>1083</v>
      </c>
      <c r="S124" s="117">
        <v>6.7545834673528464</v>
      </c>
      <c r="T124" s="116">
        <v>307.88034737857828</v>
      </c>
    </row>
    <row r="125" spans="11:20" ht="65">
      <c r="K125" s="111" t="s">
        <v>1082</v>
      </c>
      <c r="L125" s="111">
        <v>1.7116255692741403E-2</v>
      </c>
      <c r="N125" s="122" t="s">
        <v>1077</v>
      </c>
      <c r="O125" s="119">
        <v>0</v>
      </c>
      <c r="R125" s="118" t="s">
        <v>1081</v>
      </c>
      <c r="S125" s="114">
        <v>0</v>
      </c>
      <c r="T125" s="113">
        <v>0</v>
      </c>
    </row>
    <row r="126" spans="11:20">
      <c r="K126" s="111" t="s">
        <v>1080</v>
      </c>
      <c r="L126" s="111">
        <v>69908.593696554672</v>
      </c>
      <c r="N126" s="122" t="s">
        <v>1076</v>
      </c>
      <c r="O126" s="121">
        <v>0</v>
      </c>
      <c r="R126" s="118" t="s">
        <v>1079</v>
      </c>
      <c r="S126" s="117">
        <v>0</v>
      </c>
      <c r="T126" s="116">
        <v>0.90061112898037954</v>
      </c>
    </row>
    <row r="127" spans="11:20" ht="26">
      <c r="N127" s="122" t="s">
        <v>1075</v>
      </c>
      <c r="O127" s="119">
        <v>0</v>
      </c>
      <c r="R127" s="118" t="s">
        <v>1078</v>
      </c>
      <c r="S127" s="114">
        <v>0</v>
      </c>
      <c r="T127" s="113">
        <v>0</v>
      </c>
    </row>
    <row r="128" spans="11:20" ht="65">
      <c r="N128" s="122" t="s">
        <v>1074</v>
      </c>
      <c r="O128" s="121">
        <v>47.839597974906226</v>
      </c>
      <c r="R128" s="118" t="s">
        <v>1077</v>
      </c>
      <c r="S128" s="117">
        <v>0</v>
      </c>
      <c r="T128" s="116">
        <v>0</v>
      </c>
    </row>
    <row r="129" spans="14:20">
      <c r="N129" s="122" t="s">
        <v>1073</v>
      </c>
      <c r="O129" s="119">
        <v>4.7590433402120267</v>
      </c>
      <c r="R129" s="118" t="s">
        <v>1076</v>
      </c>
      <c r="S129" s="114">
        <v>0</v>
      </c>
      <c r="T129" s="113">
        <v>0</v>
      </c>
    </row>
    <row r="130" spans="14:20">
      <c r="N130" s="122" t="s">
        <v>1072</v>
      </c>
      <c r="O130" s="121">
        <v>150.45685665666005</v>
      </c>
      <c r="R130" s="118" t="s">
        <v>1075</v>
      </c>
      <c r="S130" s="117">
        <v>0</v>
      </c>
      <c r="T130" s="116">
        <v>0</v>
      </c>
    </row>
    <row r="131" spans="14:20" ht="26">
      <c r="N131" s="122" t="s">
        <v>1070</v>
      </c>
      <c r="O131" s="119">
        <v>55.5194904001537</v>
      </c>
      <c r="R131" s="118" t="s">
        <v>1074</v>
      </c>
      <c r="S131" s="114">
        <v>184.36796397555486</v>
      </c>
      <c r="T131" s="113">
        <v>49.404953361209394</v>
      </c>
    </row>
    <row r="132" spans="14:20">
      <c r="N132" s="122" t="s">
        <v>1069</v>
      </c>
      <c r="O132" s="121">
        <v>0</v>
      </c>
      <c r="R132" s="118" t="s">
        <v>1073</v>
      </c>
      <c r="S132" s="117">
        <v>25.860405275008041</v>
      </c>
      <c r="T132" s="116">
        <v>24.573817947893215</v>
      </c>
    </row>
    <row r="133" spans="14:20" ht="26">
      <c r="N133" s="122" t="s">
        <v>1068</v>
      </c>
      <c r="O133" s="119">
        <v>681.54985362160733</v>
      </c>
      <c r="R133" s="118" t="s">
        <v>1072</v>
      </c>
      <c r="S133" s="114">
        <v>0</v>
      </c>
      <c r="T133" s="113">
        <v>145.4486973303313</v>
      </c>
    </row>
    <row r="134" spans="14:20" ht="26">
      <c r="N134" s="122" t="s">
        <v>1071</v>
      </c>
      <c r="O134" s="121">
        <v>0</v>
      </c>
      <c r="R134" s="118" t="s">
        <v>1070</v>
      </c>
      <c r="S134" s="117">
        <v>0.64329366355741402</v>
      </c>
      <c r="T134" s="116">
        <v>59.44033451270505</v>
      </c>
    </row>
    <row r="135" spans="14:20" ht="26">
      <c r="N135" s="122" t="s">
        <v>1067</v>
      </c>
      <c r="O135" s="119">
        <v>13.890924932817825</v>
      </c>
      <c r="R135" s="118" t="s">
        <v>1069</v>
      </c>
      <c r="S135" s="114">
        <v>0</v>
      </c>
      <c r="T135" s="113">
        <v>0</v>
      </c>
    </row>
    <row r="136" spans="14:20" ht="26">
      <c r="N136" s="122" t="s">
        <v>1066</v>
      </c>
      <c r="O136" s="121">
        <v>80.667030439457761</v>
      </c>
      <c r="R136" s="118" t="s">
        <v>1068</v>
      </c>
      <c r="S136" s="117">
        <v>11835.895786426505</v>
      </c>
      <c r="T136" s="116">
        <v>3092.3769700868443</v>
      </c>
    </row>
    <row r="137" spans="14:20" ht="26">
      <c r="N137" s="122" t="s">
        <v>854</v>
      </c>
      <c r="O137" s="119">
        <v>1501.0114174110149</v>
      </c>
      <c r="R137" s="118" t="s">
        <v>1067</v>
      </c>
      <c r="S137" s="114">
        <v>0.45030556449018977</v>
      </c>
      <c r="T137" s="113">
        <v>14.345448697330331</v>
      </c>
    </row>
    <row r="138" spans="14:20">
      <c r="N138" s="122" t="s">
        <v>1065</v>
      </c>
      <c r="O138" s="121">
        <v>13.82863378962133</v>
      </c>
      <c r="R138" s="118" t="s">
        <v>1066</v>
      </c>
      <c r="S138" s="117">
        <v>141.97491154712125</v>
      </c>
      <c r="T138" s="116">
        <v>83.306529430685103</v>
      </c>
    </row>
    <row r="139" spans="14:20">
      <c r="N139" s="122" t="s">
        <v>1064</v>
      </c>
      <c r="O139" s="119">
        <v>0</v>
      </c>
      <c r="R139" s="118" t="s">
        <v>854</v>
      </c>
      <c r="S139" s="114">
        <v>216.08234158893535</v>
      </c>
      <c r="T139" s="113">
        <v>1197.040849147636</v>
      </c>
    </row>
    <row r="140" spans="14:20">
      <c r="N140" s="122" t="s">
        <v>1063</v>
      </c>
      <c r="O140" s="121">
        <v>504.25833584712927</v>
      </c>
      <c r="R140" s="118" t="s">
        <v>1065</v>
      </c>
      <c r="S140" s="117">
        <v>13.058861370215503</v>
      </c>
      <c r="T140" s="116">
        <v>14.28111933097459</v>
      </c>
    </row>
    <row r="141" spans="14:20" ht="52">
      <c r="N141" s="122" t="s">
        <v>1062</v>
      </c>
      <c r="O141" s="119">
        <v>0</v>
      </c>
      <c r="R141" s="118" t="s">
        <v>1064</v>
      </c>
      <c r="S141" s="114">
        <v>0</v>
      </c>
      <c r="T141" s="113">
        <v>0</v>
      </c>
    </row>
    <row r="142" spans="14:20" ht="26">
      <c r="N142" s="122" t="s">
        <v>1061</v>
      </c>
      <c r="O142" s="121">
        <v>0</v>
      </c>
      <c r="R142" s="118" t="s">
        <v>1063</v>
      </c>
      <c r="S142" s="117">
        <v>2496.2367320681892</v>
      </c>
      <c r="T142" s="116">
        <v>1030.0418140881311</v>
      </c>
    </row>
    <row r="143" spans="14:20" ht="52">
      <c r="N143" s="122" t="s">
        <v>1060</v>
      </c>
      <c r="O143" s="119">
        <v>0</v>
      </c>
      <c r="R143" s="118" t="s">
        <v>1062</v>
      </c>
      <c r="S143" s="114">
        <v>0</v>
      </c>
      <c r="T143" s="113">
        <v>0</v>
      </c>
    </row>
    <row r="144" spans="14:20" ht="26">
      <c r="N144" s="122" t="s">
        <v>1059</v>
      </c>
      <c r="O144" s="121">
        <v>379.30073750635421</v>
      </c>
      <c r="R144" s="118" t="s">
        <v>1061</v>
      </c>
      <c r="S144" s="117">
        <v>0</v>
      </c>
      <c r="T144" s="116">
        <v>0</v>
      </c>
    </row>
    <row r="145" spans="14:20" ht="26">
      <c r="N145" s="122" t="s">
        <v>1058</v>
      </c>
      <c r="O145" s="119">
        <v>0</v>
      </c>
      <c r="R145" s="118" t="s">
        <v>1060</v>
      </c>
      <c r="S145" s="114">
        <v>0</v>
      </c>
      <c r="T145" s="113">
        <v>0</v>
      </c>
    </row>
    <row r="146" spans="14:20" ht="26">
      <c r="N146" s="122" t="s">
        <v>860</v>
      </c>
      <c r="O146" s="121">
        <v>13.938052120508468</v>
      </c>
      <c r="R146" s="118" t="s">
        <v>1059</v>
      </c>
      <c r="S146" s="117">
        <v>9973.5606304277899</v>
      </c>
      <c r="T146" s="116">
        <v>1187.0054679961402</v>
      </c>
    </row>
    <row r="147" spans="14:20" ht="52">
      <c r="N147" s="122" t="s">
        <v>1057</v>
      </c>
      <c r="O147" s="119">
        <v>0</v>
      </c>
      <c r="R147" s="118" t="s">
        <v>1058</v>
      </c>
      <c r="S147" s="114">
        <v>0</v>
      </c>
      <c r="T147" s="113">
        <v>0</v>
      </c>
    </row>
    <row r="148" spans="14:20">
      <c r="N148" s="122" t="s">
        <v>1056</v>
      </c>
      <c r="O148" s="121">
        <v>0</v>
      </c>
      <c r="R148" s="118" t="s">
        <v>860</v>
      </c>
      <c r="S148" s="117">
        <v>9.585075587005468</v>
      </c>
      <c r="T148" s="116">
        <v>6.3686072692183986</v>
      </c>
    </row>
    <row r="149" spans="14:20" ht="52">
      <c r="N149" s="122" t="s">
        <v>1055</v>
      </c>
      <c r="O149" s="119">
        <v>20.805241827628489</v>
      </c>
      <c r="R149" s="118" t="s">
        <v>1057</v>
      </c>
      <c r="S149" s="114">
        <v>0</v>
      </c>
      <c r="T149" s="113">
        <v>0</v>
      </c>
    </row>
    <row r="150" spans="14:20" ht="26">
      <c r="N150" s="122" t="s">
        <v>1054</v>
      </c>
      <c r="O150" s="121">
        <v>0</v>
      </c>
      <c r="R150" s="118" t="s">
        <v>1056</v>
      </c>
      <c r="S150" s="117">
        <v>0</v>
      </c>
      <c r="T150" s="116">
        <v>0</v>
      </c>
    </row>
    <row r="151" spans="14:20" ht="26">
      <c r="N151" s="122" t="s">
        <v>1053</v>
      </c>
      <c r="O151" s="119">
        <v>0</v>
      </c>
      <c r="R151" s="118" t="s">
        <v>1055</v>
      </c>
      <c r="S151" s="114">
        <v>0</v>
      </c>
      <c r="T151" s="113">
        <v>21.486008362817625</v>
      </c>
    </row>
    <row r="152" spans="14:20" ht="26">
      <c r="N152" s="122" t="s">
        <v>1052</v>
      </c>
      <c r="O152" s="121">
        <v>0</v>
      </c>
      <c r="R152" s="118" t="s">
        <v>1054</v>
      </c>
      <c r="S152" s="117">
        <v>0</v>
      </c>
      <c r="T152" s="116">
        <v>0</v>
      </c>
    </row>
    <row r="153" spans="14:20" ht="26">
      <c r="N153" s="122" t="s">
        <v>1051</v>
      </c>
      <c r="O153" s="119">
        <v>0</v>
      </c>
      <c r="R153" s="118" t="s">
        <v>1053</v>
      </c>
      <c r="S153" s="114">
        <v>0</v>
      </c>
      <c r="T153" s="113">
        <v>0</v>
      </c>
    </row>
    <row r="154" spans="14:20" ht="26">
      <c r="N154" s="122" t="s">
        <v>1050</v>
      </c>
      <c r="O154" s="121">
        <v>289.40465129090404</v>
      </c>
      <c r="R154" s="118" t="s">
        <v>1052</v>
      </c>
      <c r="S154" s="117">
        <v>0</v>
      </c>
      <c r="T154" s="116">
        <v>0</v>
      </c>
    </row>
    <row r="155" spans="14:20">
      <c r="N155" s="122" t="s">
        <v>1049</v>
      </c>
      <c r="O155" s="119">
        <v>0</v>
      </c>
      <c r="R155" s="118" t="s">
        <v>1051</v>
      </c>
      <c r="S155" s="114">
        <v>0</v>
      </c>
      <c r="T155" s="113">
        <v>0</v>
      </c>
    </row>
    <row r="156" spans="14:20" ht="26">
      <c r="N156" s="122" t="s">
        <v>865</v>
      </c>
      <c r="O156" s="121">
        <v>278.00537208594596</v>
      </c>
      <c r="R156" s="118" t="s">
        <v>1050</v>
      </c>
      <c r="S156" s="117">
        <v>1876.1659697651978</v>
      </c>
      <c r="T156" s="116">
        <v>298.87423608877452</v>
      </c>
    </row>
    <row r="157" spans="14:20">
      <c r="N157" s="122" t="s">
        <v>1048</v>
      </c>
      <c r="O157" s="119">
        <v>0</v>
      </c>
      <c r="R157" s="118" t="s">
        <v>1049</v>
      </c>
      <c r="S157" s="114">
        <v>0</v>
      </c>
      <c r="T157" s="113">
        <v>0</v>
      </c>
    </row>
    <row r="158" spans="14:20">
      <c r="N158" s="122" t="s">
        <v>1047</v>
      </c>
      <c r="O158" s="121">
        <v>0</v>
      </c>
      <c r="R158" s="118" t="s">
        <v>865</v>
      </c>
      <c r="S158" s="117">
        <v>1251.3991637182373</v>
      </c>
      <c r="T158" s="116">
        <v>287.10196204567387</v>
      </c>
    </row>
    <row r="159" spans="14:20" ht="26">
      <c r="N159" s="122" t="s">
        <v>867</v>
      </c>
      <c r="O159" s="119">
        <v>13055.566197113943</v>
      </c>
      <c r="R159" s="118" t="s">
        <v>1048</v>
      </c>
      <c r="S159" s="114">
        <v>0</v>
      </c>
      <c r="T159" s="113">
        <v>0</v>
      </c>
    </row>
    <row r="160" spans="14:20" ht="39">
      <c r="N160" s="122" t="s">
        <v>1046</v>
      </c>
      <c r="O160" s="121">
        <v>0</v>
      </c>
      <c r="R160" s="118" t="s">
        <v>1047</v>
      </c>
      <c r="S160" s="117">
        <v>0</v>
      </c>
      <c r="T160" s="116">
        <v>0</v>
      </c>
    </row>
    <row r="161" spans="14:20" ht="26">
      <c r="N161" s="122" t="s">
        <v>1045</v>
      </c>
      <c r="O161" s="119">
        <v>112.49780461286541</v>
      </c>
      <c r="R161" s="118" t="s">
        <v>867</v>
      </c>
      <c r="S161" s="114">
        <v>7637.246703119974</v>
      </c>
      <c r="T161" s="113">
        <v>37475.844322933415</v>
      </c>
    </row>
    <row r="162" spans="14:20" ht="39">
      <c r="N162" s="122" t="s">
        <v>1044</v>
      </c>
      <c r="O162" s="121">
        <v>0</v>
      </c>
      <c r="R162" s="118" t="s">
        <v>1046</v>
      </c>
      <c r="S162" s="117">
        <v>0</v>
      </c>
      <c r="T162" s="116">
        <v>0</v>
      </c>
    </row>
    <row r="163" spans="14:20" ht="26">
      <c r="N163" s="122" t="s">
        <v>1043</v>
      </c>
      <c r="O163" s="119">
        <v>0</v>
      </c>
      <c r="R163" s="118" t="s">
        <v>1045</v>
      </c>
      <c r="S163" s="114">
        <v>35.767127693792219</v>
      </c>
      <c r="T163" s="113">
        <v>38.726278546156315</v>
      </c>
    </row>
    <row r="164" spans="14:20" ht="26">
      <c r="N164" s="122" t="s">
        <v>1042</v>
      </c>
      <c r="O164" s="121">
        <v>102.7180951310161</v>
      </c>
      <c r="R164" s="118" t="s">
        <v>1044</v>
      </c>
      <c r="S164" s="117">
        <v>0</v>
      </c>
      <c r="T164" s="116">
        <v>0</v>
      </c>
    </row>
    <row r="165" spans="14:20">
      <c r="N165" s="122" t="s">
        <v>1041</v>
      </c>
      <c r="O165" s="119">
        <v>0</v>
      </c>
      <c r="R165" s="118" t="s">
        <v>1043</v>
      </c>
      <c r="S165" s="114">
        <v>0</v>
      </c>
      <c r="T165" s="113">
        <v>0</v>
      </c>
    </row>
    <row r="166" spans="14:20" ht="26">
      <c r="N166" s="122" t="s">
        <v>1040</v>
      </c>
      <c r="O166" s="121">
        <v>0</v>
      </c>
      <c r="R166" s="118" t="s">
        <v>1042</v>
      </c>
      <c r="S166" s="117">
        <v>1211.8366034094565</v>
      </c>
      <c r="T166" s="116">
        <v>106.07912512061756</v>
      </c>
    </row>
    <row r="167" spans="14:20" ht="39">
      <c r="N167" s="122" t="s">
        <v>1038</v>
      </c>
      <c r="O167" s="119">
        <v>0</v>
      </c>
      <c r="R167" s="118" t="s">
        <v>1041</v>
      </c>
      <c r="S167" s="114">
        <v>0</v>
      </c>
      <c r="T167" s="113">
        <v>0</v>
      </c>
    </row>
    <row r="168" spans="14:20" ht="26">
      <c r="N168" s="122" t="s">
        <v>1037</v>
      </c>
      <c r="O168" s="121">
        <v>78.030939903213707</v>
      </c>
      <c r="R168" s="118" t="s">
        <v>1040</v>
      </c>
      <c r="S168" s="117">
        <v>0</v>
      </c>
      <c r="T168" s="116">
        <v>0</v>
      </c>
    </row>
    <row r="169" spans="14:20" ht="65">
      <c r="N169" s="122" t="s">
        <v>1036</v>
      </c>
      <c r="O169" s="119">
        <v>543.98855353496879</v>
      </c>
      <c r="R169" s="118" t="s">
        <v>1039</v>
      </c>
      <c r="S169" s="114">
        <v>0</v>
      </c>
      <c r="T169" s="113">
        <v>0</v>
      </c>
    </row>
    <row r="170" spans="14:20" ht="39">
      <c r="N170" s="122" t="s">
        <v>850</v>
      </c>
      <c r="O170" s="121">
        <v>9.5305449090633498</v>
      </c>
      <c r="R170" s="118" t="s">
        <v>1038</v>
      </c>
      <c r="S170" s="117">
        <v>0</v>
      </c>
      <c r="T170" s="116">
        <v>0</v>
      </c>
    </row>
    <row r="171" spans="14:20">
      <c r="N171" s="122" t="s">
        <v>1035</v>
      </c>
      <c r="O171" s="119">
        <v>0</v>
      </c>
      <c r="R171" s="118" t="s">
        <v>1037</v>
      </c>
      <c r="S171" s="114">
        <v>0.51463493084593115</v>
      </c>
      <c r="T171" s="113">
        <v>59.054358314570599</v>
      </c>
    </row>
    <row r="172" spans="14:20" ht="39">
      <c r="N172" s="122" t="s">
        <v>1033</v>
      </c>
      <c r="O172" s="121">
        <v>0</v>
      </c>
      <c r="R172" s="118" t="s">
        <v>1036</v>
      </c>
      <c r="S172" s="117">
        <v>1.0292698616918623</v>
      </c>
      <c r="T172" s="116">
        <v>187.2627854615632</v>
      </c>
    </row>
    <row r="173" spans="14:20">
      <c r="N173" s="122" t="s">
        <v>1034</v>
      </c>
      <c r="O173" s="119">
        <v>9.7695072917562342</v>
      </c>
      <c r="R173" s="118" t="s">
        <v>850</v>
      </c>
      <c r="S173" s="114">
        <v>0</v>
      </c>
      <c r="T173" s="113">
        <v>9.8423930524284344</v>
      </c>
    </row>
    <row r="174" spans="14:20">
      <c r="N174" s="122" t="s">
        <v>1032</v>
      </c>
      <c r="O174" s="121">
        <v>0</v>
      </c>
      <c r="R174" s="118" t="s">
        <v>1035</v>
      </c>
      <c r="S174" s="117">
        <v>0</v>
      </c>
      <c r="T174" s="116">
        <v>0</v>
      </c>
    </row>
    <row r="175" spans="14:20">
      <c r="N175" s="122" t="s">
        <v>1031</v>
      </c>
      <c r="O175" s="119">
        <v>0</v>
      </c>
      <c r="R175" s="118" t="s">
        <v>1034</v>
      </c>
      <c r="S175" s="114">
        <v>44.966227082663238</v>
      </c>
      <c r="T175" s="113">
        <v>33.708587970408495</v>
      </c>
    </row>
    <row r="176" spans="14:20" ht="39">
      <c r="N176" s="122" t="s">
        <v>845</v>
      </c>
      <c r="O176" s="121">
        <v>5.648680889710004</v>
      </c>
      <c r="R176" s="118" t="s">
        <v>1033</v>
      </c>
      <c r="S176" s="117">
        <v>0</v>
      </c>
      <c r="T176" s="116">
        <v>0</v>
      </c>
    </row>
    <row r="177" spans="14:20" ht="26">
      <c r="N177" s="122" t="s">
        <v>1030</v>
      </c>
      <c r="O177" s="119">
        <v>0</v>
      </c>
      <c r="R177" s="118" t="s">
        <v>1032</v>
      </c>
      <c r="S177" s="114">
        <v>0</v>
      </c>
      <c r="T177" s="113">
        <v>0</v>
      </c>
    </row>
    <row r="178" spans="14:20">
      <c r="N178" s="122" t="s">
        <v>857</v>
      </c>
      <c r="O178" s="121">
        <v>20.929824114021475</v>
      </c>
      <c r="R178" s="118" t="s">
        <v>1031</v>
      </c>
      <c r="S178" s="117">
        <v>906.01479575426185</v>
      </c>
      <c r="T178" s="116">
        <v>0</v>
      </c>
    </row>
    <row r="179" spans="14:20" ht="26">
      <c r="N179" s="122" t="s">
        <v>848</v>
      </c>
      <c r="O179" s="119">
        <v>225.09847736221727</v>
      </c>
      <c r="R179" s="118" t="s">
        <v>845</v>
      </c>
      <c r="S179" s="114">
        <v>2.8948214860083628</v>
      </c>
      <c r="T179" s="113">
        <v>7.7195239626889673</v>
      </c>
    </row>
    <row r="180" spans="14:20" ht="26">
      <c r="N180" s="122" t="s">
        <v>1029</v>
      </c>
      <c r="O180" s="121">
        <v>0</v>
      </c>
      <c r="R180" s="118" t="s">
        <v>1030</v>
      </c>
      <c r="S180" s="117">
        <v>0</v>
      </c>
      <c r="T180" s="116">
        <v>0</v>
      </c>
    </row>
    <row r="181" spans="14:20">
      <c r="N181" s="122" t="s">
        <v>1028</v>
      </c>
      <c r="O181" s="119">
        <v>2.6162280142526844</v>
      </c>
      <c r="R181" s="118" t="s">
        <v>857</v>
      </c>
      <c r="S181" s="114">
        <v>801.41524605982625</v>
      </c>
      <c r="T181" s="113">
        <v>7.2048890318430363</v>
      </c>
    </row>
    <row r="182" spans="14:20">
      <c r="N182" s="122" t="s">
        <v>1027</v>
      </c>
      <c r="O182" s="121">
        <v>0</v>
      </c>
      <c r="R182" s="118" t="s">
        <v>848</v>
      </c>
      <c r="S182" s="117">
        <v>147.57156642007078</v>
      </c>
      <c r="T182" s="116">
        <v>209.90672241878417</v>
      </c>
    </row>
    <row r="183" spans="14:20" ht="26">
      <c r="N183" s="122" t="s">
        <v>840</v>
      </c>
      <c r="O183" s="119">
        <v>0.87207600475089486</v>
      </c>
      <c r="R183" s="118" t="s">
        <v>1029</v>
      </c>
      <c r="S183" s="114">
        <v>0</v>
      </c>
      <c r="T183" s="113">
        <v>0</v>
      </c>
    </row>
    <row r="184" spans="14:20" ht="39">
      <c r="N184" s="122" t="s">
        <v>1026</v>
      </c>
      <c r="O184" s="121">
        <v>42.681756317596225</v>
      </c>
      <c r="R184" s="118" t="s">
        <v>1028</v>
      </c>
      <c r="S184" s="117">
        <v>163.39659054358316</v>
      </c>
      <c r="T184" s="116">
        <v>0.90061112898037954</v>
      </c>
    </row>
    <row r="185" spans="14:20">
      <c r="N185" s="122" t="s">
        <v>1025</v>
      </c>
      <c r="O185" s="119">
        <v>0</v>
      </c>
      <c r="R185" s="118" t="s">
        <v>1027</v>
      </c>
      <c r="S185" s="114">
        <v>0</v>
      </c>
      <c r="T185" s="113">
        <v>0</v>
      </c>
    </row>
    <row r="186" spans="14:20" ht="26">
      <c r="N186" s="122" t="s">
        <v>1024</v>
      </c>
      <c r="O186" s="121">
        <v>0</v>
      </c>
      <c r="R186" s="118" t="s">
        <v>840</v>
      </c>
      <c r="S186" s="117">
        <v>-2.8948214860083628</v>
      </c>
      <c r="T186" s="116">
        <v>0.90061112898037954</v>
      </c>
    </row>
    <row r="187" spans="14:20" ht="65">
      <c r="N187" s="122" t="s">
        <v>1023</v>
      </c>
      <c r="O187" s="119">
        <v>0</v>
      </c>
      <c r="R187" s="118" t="s">
        <v>1026</v>
      </c>
      <c r="S187" s="114">
        <v>1777.0344162110005</v>
      </c>
      <c r="T187" s="113">
        <v>36.346091990993884</v>
      </c>
    </row>
    <row r="188" spans="14:20">
      <c r="N188" s="122" t="s">
        <v>1022</v>
      </c>
      <c r="O188" s="121">
        <v>0</v>
      </c>
      <c r="R188" s="118" t="s">
        <v>1025</v>
      </c>
      <c r="S188" s="117">
        <v>0</v>
      </c>
      <c r="T188" s="116">
        <v>0</v>
      </c>
    </row>
    <row r="189" spans="14:20" ht="26">
      <c r="N189" s="122" t="s">
        <v>1021</v>
      </c>
      <c r="O189" s="119">
        <v>0</v>
      </c>
      <c r="R189" s="118" t="s">
        <v>1024</v>
      </c>
      <c r="S189" s="114">
        <v>0</v>
      </c>
      <c r="T189" s="113">
        <v>0</v>
      </c>
    </row>
    <row r="190" spans="14:20" ht="65">
      <c r="N190" s="122" t="s">
        <v>1020</v>
      </c>
      <c r="O190" s="121">
        <v>0</v>
      </c>
      <c r="R190" s="118" t="s">
        <v>1023</v>
      </c>
      <c r="S190" s="117">
        <v>0</v>
      </c>
      <c r="T190" s="116">
        <v>0</v>
      </c>
    </row>
    <row r="191" spans="14:20" ht="26">
      <c r="N191" s="122" t="s">
        <v>1019</v>
      </c>
      <c r="O191" s="119">
        <v>129.88173151214033</v>
      </c>
      <c r="R191" s="118" t="s">
        <v>1022</v>
      </c>
      <c r="S191" s="114">
        <v>0</v>
      </c>
      <c r="T191" s="113">
        <v>0</v>
      </c>
    </row>
    <row r="192" spans="14:20" ht="26">
      <c r="N192" s="122" t="s">
        <v>1018</v>
      </c>
      <c r="O192" s="121">
        <v>0</v>
      </c>
      <c r="R192" s="118" t="s">
        <v>1021</v>
      </c>
      <c r="S192" s="117">
        <v>0</v>
      </c>
      <c r="T192" s="116">
        <v>0</v>
      </c>
    </row>
    <row r="193" spans="14:20" ht="39">
      <c r="N193" s="122" t="s">
        <v>1017</v>
      </c>
      <c r="O193" s="119">
        <v>0</v>
      </c>
      <c r="R193" s="118" t="s">
        <v>1020</v>
      </c>
      <c r="S193" s="114">
        <v>0</v>
      </c>
      <c r="T193" s="113">
        <v>0</v>
      </c>
    </row>
    <row r="194" spans="14:20" ht="26">
      <c r="N194" s="122" t="s">
        <v>1016</v>
      </c>
      <c r="O194" s="121">
        <v>30.475003678557385</v>
      </c>
      <c r="R194" s="118" t="s">
        <v>1019</v>
      </c>
      <c r="S194" s="117">
        <v>-0.83628176262463816</v>
      </c>
      <c r="T194" s="116">
        <v>68.446445802508848</v>
      </c>
    </row>
    <row r="195" spans="14:20" ht="26">
      <c r="N195" s="122" t="s">
        <v>1015</v>
      </c>
      <c r="O195" s="119">
        <v>0</v>
      </c>
      <c r="R195" s="118" t="s">
        <v>1018</v>
      </c>
      <c r="S195" s="114">
        <v>0</v>
      </c>
      <c r="T195" s="113">
        <v>0</v>
      </c>
    </row>
    <row r="196" spans="14:20" ht="39">
      <c r="N196" s="122" t="s">
        <v>851</v>
      </c>
      <c r="O196" s="121">
        <v>175.91018838689476</v>
      </c>
      <c r="R196" s="118" t="s">
        <v>1017</v>
      </c>
      <c r="S196" s="117">
        <v>0</v>
      </c>
      <c r="T196" s="116">
        <v>0</v>
      </c>
    </row>
    <row r="197" spans="14:20" ht="26">
      <c r="N197" s="122" t="s">
        <v>1014</v>
      </c>
      <c r="O197" s="119">
        <v>0</v>
      </c>
      <c r="R197" s="118" t="s">
        <v>1016</v>
      </c>
      <c r="S197" s="114">
        <v>122.22579607590865</v>
      </c>
      <c r="T197" s="113">
        <v>32.036024445159214</v>
      </c>
    </row>
    <row r="198" spans="14:20" ht="26">
      <c r="N198" s="122" t="s">
        <v>1013</v>
      </c>
      <c r="O198" s="121">
        <v>0</v>
      </c>
      <c r="R198" s="118" t="s">
        <v>1015</v>
      </c>
      <c r="S198" s="117">
        <v>0</v>
      </c>
      <c r="T198" s="116">
        <v>0</v>
      </c>
    </row>
    <row r="199" spans="14:20" ht="26">
      <c r="N199" s="122" t="s">
        <v>841</v>
      </c>
      <c r="O199" s="119">
        <v>0</v>
      </c>
      <c r="R199" s="118" t="s">
        <v>851</v>
      </c>
      <c r="S199" s="114">
        <v>433.96590543583147</v>
      </c>
      <c r="T199" s="113">
        <v>181.6661305886137</v>
      </c>
    </row>
    <row r="200" spans="14:20" ht="26">
      <c r="N200" s="122" t="s">
        <v>1012</v>
      </c>
      <c r="O200" s="121">
        <v>0</v>
      </c>
      <c r="R200" s="118" t="s">
        <v>1014</v>
      </c>
      <c r="S200" s="117">
        <v>0</v>
      </c>
      <c r="T200" s="116">
        <v>0</v>
      </c>
    </row>
    <row r="201" spans="14:20" ht="26">
      <c r="N201" s="122" t="s">
        <v>1011</v>
      </c>
      <c r="O201" s="119">
        <v>0</v>
      </c>
      <c r="R201" s="118" t="s">
        <v>1013</v>
      </c>
      <c r="S201" s="114">
        <v>0</v>
      </c>
      <c r="T201" s="113">
        <v>0</v>
      </c>
    </row>
    <row r="202" spans="14:20" ht="26">
      <c r="N202" s="122" t="s">
        <v>1010</v>
      </c>
      <c r="O202" s="121">
        <v>6337.7677709874588</v>
      </c>
      <c r="R202" s="118" t="s">
        <v>841</v>
      </c>
      <c r="S202" s="117">
        <v>0</v>
      </c>
      <c r="T202" s="116">
        <v>0</v>
      </c>
    </row>
    <row r="203" spans="14:20" ht="65">
      <c r="N203" s="122" t="s">
        <v>1009</v>
      </c>
      <c r="O203" s="119">
        <v>0</v>
      </c>
      <c r="R203" s="118" t="s">
        <v>1012</v>
      </c>
      <c r="S203" s="114">
        <v>0</v>
      </c>
      <c r="T203" s="113">
        <v>0</v>
      </c>
    </row>
    <row r="204" spans="14:20" ht="26">
      <c r="N204" s="122" t="s">
        <v>1008</v>
      </c>
      <c r="O204" s="121">
        <v>0</v>
      </c>
      <c r="R204" s="118" t="s">
        <v>1011</v>
      </c>
      <c r="S204" s="117">
        <v>0</v>
      </c>
      <c r="T204" s="116">
        <v>0</v>
      </c>
    </row>
    <row r="205" spans="14:20" ht="26">
      <c r="N205" s="122" t="s">
        <v>873</v>
      </c>
      <c r="O205" s="119">
        <v>635.853929667702</v>
      </c>
      <c r="R205" s="118" t="s">
        <v>1010</v>
      </c>
      <c r="S205" s="114"/>
      <c r="T205" s="113"/>
    </row>
    <row r="206" spans="14:20" ht="65">
      <c r="N206" s="122" t="s">
        <v>1007</v>
      </c>
      <c r="O206" s="121">
        <v>8.2224309019370084E-2</v>
      </c>
      <c r="R206" s="118" t="s">
        <v>1009</v>
      </c>
      <c r="S206" s="117">
        <v>0</v>
      </c>
      <c r="T206" s="116">
        <v>0</v>
      </c>
    </row>
    <row r="207" spans="14:20" ht="39">
      <c r="N207" s="122" t="s">
        <v>1006</v>
      </c>
      <c r="O207" s="119">
        <v>0</v>
      </c>
      <c r="R207" s="118" t="s">
        <v>1008</v>
      </c>
      <c r="S207" s="114">
        <v>0</v>
      </c>
      <c r="T207" s="113">
        <v>0</v>
      </c>
    </row>
    <row r="208" spans="14:20">
      <c r="N208" s="122" t="s">
        <v>1005</v>
      </c>
      <c r="O208" s="121">
        <v>0</v>
      </c>
      <c r="R208" s="118" t="s">
        <v>873</v>
      </c>
      <c r="S208" s="117">
        <v>120.7462206497266</v>
      </c>
      <c r="T208" s="116">
        <v>757.4139594724993</v>
      </c>
    </row>
    <row r="209" spans="14:20" ht="65">
      <c r="N209" s="122" t="s">
        <v>1003</v>
      </c>
      <c r="O209" s="119">
        <v>0</v>
      </c>
      <c r="R209" s="118" t="s">
        <v>1007</v>
      </c>
      <c r="S209" s="114">
        <v>5.2106786748150533</v>
      </c>
      <c r="T209" s="113">
        <v>0.25731746542296557</v>
      </c>
    </row>
    <row r="210" spans="14:20" ht="39">
      <c r="N210" s="122" t="s">
        <v>1002</v>
      </c>
      <c r="O210" s="121">
        <v>0</v>
      </c>
      <c r="R210" s="118" t="s">
        <v>1006</v>
      </c>
      <c r="S210" s="117">
        <v>0</v>
      </c>
      <c r="T210" s="116">
        <v>0</v>
      </c>
    </row>
    <row r="211" spans="14:20">
      <c r="N211" s="122" t="s">
        <v>1001</v>
      </c>
      <c r="O211" s="119">
        <v>0</v>
      </c>
      <c r="R211" s="118" t="s">
        <v>1005</v>
      </c>
      <c r="S211" s="114">
        <v>0</v>
      </c>
      <c r="T211" s="113">
        <v>0</v>
      </c>
    </row>
    <row r="212" spans="14:20" ht="65">
      <c r="N212" s="122" t="s">
        <v>1004</v>
      </c>
      <c r="O212" s="121">
        <v>847.28412975869082</v>
      </c>
      <c r="R212" s="118" t="s">
        <v>1003</v>
      </c>
      <c r="S212" s="117">
        <v>0</v>
      </c>
      <c r="T212" s="116">
        <v>0</v>
      </c>
    </row>
    <row r="213" spans="14:20">
      <c r="N213" s="122" t="s">
        <v>868</v>
      </c>
      <c r="O213" s="119">
        <v>473.20781804945688</v>
      </c>
      <c r="R213" s="118" t="s">
        <v>1002</v>
      </c>
      <c r="S213" s="114">
        <v>0</v>
      </c>
      <c r="T213" s="113">
        <v>0</v>
      </c>
    </row>
    <row r="214" spans="14:20" ht="26">
      <c r="N214" s="122" t="s">
        <v>869</v>
      </c>
      <c r="O214" s="121">
        <v>961.10751268376407</v>
      </c>
      <c r="R214" s="118" t="s">
        <v>1001</v>
      </c>
      <c r="S214" s="117">
        <v>0</v>
      </c>
      <c r="T214" s="116">
        <v>0</v>
      </c>
    </row>
    <row r="215" spans="14:20" ht="39">
      <c r="N215" s="122" t="s">
        <v>1000</v>
      </c>
      <c r="O215" s="119">
        <v>0</v>
      </c>
      <c r="R215" s="118" t="s">
        <v>868</v>
      </c>
      <c r="S215" s="114">
        <v>1.2222579607590864</v>
      </c>
      <c r="T215" s="113">
        <v>455.38758443229335</v>
      </c>
    </row>
    <row r="216" spans="14:20" ht="26">
      <c r="N216" s="122" t="s">
        <v>870</v>
      </c>
      <c r="O216" s="121">
        <v>119.53586403520059</v>
      </c>
      <c r="R216" s="118" t="s">
        <v>869</v>
      </c>
      <c r="S216" s="117">
        <v>549.88742360887738</v>
      </c>
      <c r="T216" s="116">
        <v>1360.3087809585074</v>
      </c>
    </row>
    <row r="217" spans="14:20" ht="39">
      <c r="N217" s="122" t="s">
        <v>999</v>
      </c>
      <c r="O217" s="119">
        <v>0</v>
      </c>
      <c r="R217" s="118" t="s">
        <v>1000</v>
      </c>
      <c r="S217" s="114">
        <v>0</v>
      </c>
      <c r="T217" s="113">
        <v>0</v>
      </c>
    </row>
    <row r="218" spans="14:20">
      <c r="N218" s="122" t="s">
        <v>998</v>
      </c>
      <c r="O218" s="121">
        <v>56.684940308808159</v>
      </c>
      <c r="R218" s="118" t="s">
        <v>870</v>
      </c>
      <c r="S218" s="117">
        <v>1.4795754261820522</v>
      </c>
      <c r="T218" s="116">
        <v>75.651334834351886</v>
      </c>
    </row>
    <row r="219" spans="14:20" ht="26">
      <c r="N219" s="122" t="s">
        <v>874</v>
      </c>
      <c r="O219" s="119">
        <v>34.749794873413421</v>
      </c>
      <c r="R219" s="118" t="s">
        <v>999</v>
      </c>
      <c r="S219" s="114">
        <v>0</v>
      </c>
      <c r="T219" s="113">
        <v>0</v>
      </c>
    </row>
    <row r="220" spans="14:20" ht="52">
      <c r="N220" s="122" t="s">
        <v>997</v>
      </c>
      <c r="O220" s="121">
        <v>0</v>
      </c>
      <c r="R220" s="118" t="s">
        <v>998</v>
      </c>
      <c r="S220" s="117">
        <v>543.51881633965911</v>
      </c>
      <c r="T220" s="116">
        <v>58.53972338372467</v>
      </c>
    </row>
    <row r="221" spans="14:20">
      <c r="N221" s="122" t="s">
        <v>996</v>
      </c>
      <c r="O221" s="119">
        <v>0</v>
      </c>
      <c r="R221" s="118" t="s">
        <v>874</v>
      </c>
      <c r="S221" s="114">
        <v>5.8539723383724667</v>
      </c>
      <c r="T221" s="113">
        <v>69.540045030556456</v>
      </c>
    </row>
    <row r="222" spans="14:20" ht="52">
      <c r="N222" s="122" t="s">
        <v>995</v>
      </c>
      <c r="O222" s="121">
        <v>0</v>
      </c>
      <c r="R222" s="118" t="s">
        <v>997</v>
      </c>
      <c r="S222" s="117">
        <v>0</v>
      </c>
      <c r="T222" s="116">
        <v>0</v>
      </c>
    </row>
    <row r="223" spans="14:20">
      <c r="N223" s="122" t="s">
        <v>994</v>
      </c>
      <c r="O223" s="119">
        <v>0</v>
      </c>
      <c r="R223" s="118" t="s">
        <v>996</v>
      </c>
      <c r="S223" s="114">
        <v>0</v>
      </c>
      <c r="T223" s="113">
        <v>0</v>
      </c>
    </row>
    <row r="224" spans="14:20" ht="39">
      <c r="N224" s="122" t="s">
        <v>993</v>
      </c>
      <c r="O224" s="121">
        <v>0</v>
      </c>
      <c r="R224" s="118" t="s">
        <v>995</v>
      </c>
      <c r="S224" s="117">
        <v>0</v>
      </c>
      <c r="T224" s="116">
        <v>0</v>
      </c>
    </row>
    <row r="225" spans="14:20">
      <c r="N225" s="122" t="s">
        <v>992</v>
      </c>
      <c r="O225" s="119">
        <v>0</v>
      </c>
      <c r="R225" s="118" t="s">
        <v>994</v>
      </c>
      <c r="S225" s="114">
        <v>0</v>
      </c>
      <c r="T225" s="113">
        <v>0</v>
      </c>
    </row>
    <row r="226" spans="14:20" ht="39">
      <c r="N226" s="122" t="s">
        <v>871</v>
      </c>
      <c r="O226" s="121">
        <v>1.0805018198265173</v>
      </c>
      <c r="R226" s="118" t="s">
        <v>993</v>
      </c>
      <c r="S226" s="117">
        <v>0</v>
      </c>
      <c r="T226" s="116">
        <v>0</v>
      </c>
    </row>
    <row r="227" spans="14:20" ht="26">
      <c r="N227" s="122" t="s">
        <v>991</v>
      </c>
      <c r="O227" s="119">
        <v>0</v>
      </c>
      <c r="R227" s="118" t="s">
        <v>992</v>
      </c>
      <c r="S227" s="114">
        <v>0</v>
      </c>
      <c r="T227" s="113">
        <v>0</v>
      </c>
    </row>
    <row r="228" spans="14:20" ht="52">
      <c r="N228" s="122" t="s">
        <v>990</v>
      </c>
      <c r="O228" s="121">
        <v>0</v>
      </c>
      <c r="R228" s="118" t="s">
        <v>871</v>
      </c>
      <c r="S228" s="117">
        <v>0.90061112898037954</v>
      </c>
      <c r="T228" s="116">
        <v>1.4152460598263108</v>
      </c>
    </row>
    <row r="229" spans="14:20" ht="26">
      <c r="N229" s="122" t="s">
        <v>989</v>
      </c>
      <c r="O229" s="119">
        <v>0</v>
      </c>
      <c r="R229" s="118" t="s">
        <v>991</v>
      </c>
      <c r="S229" s="114">
        <v>0</v>
      </c>
      <c r="T229" s="113">
        <v>0</v>
      </c>
    </row>
    <row r="230" spans="14:20" ht="52">
      <c r="N230" s="122" t="s">
        <v>988</v>
      </c>
      <c r="O230" s="121">
        <v>13.953216076014318</v>
      </c>
      <c r="R230" s="118" t="s">
        <v>990</v>
      </c>
      <c r="S230" s="117">
        <v>0</v>
      </c>
      <c r="T230" s="116">
        <v>0</v>
      </c>
    </row>
    <row r="231" spans="14:20">
      <c r="N231" s="122" t="s">
        <v>987</v>
      </c>
      <c r="O231" s="119">
        <v>0</v>
      </c>
      <c r="R231" s="118" t="s">
        <v>989</v>
      </c>
      <c r="S231" s="114">
        <v>0</v>
      </c>
      <c r="T231" s="113">
        <v>0</v>
      </c>
    </row>
    <row r="232" spans="14:20" ht="39">
      <c r="N232" s="122" t="s">
        <v>849</v>
      </c>
      <c r="O232" s="121">
        <v>734.22570485705683</v>
      </c>
      <c r="R232" s="118" t="s">
        <v>988</v>
      </c>
      <c r="S232" s="117">
        <v>319.00932775812163</v>
      </c>
      <c r="T232" s="116">
        <v>14.409778063686073</v>
      </c>
    </row>
    <row r="233" spans="14:20" ht="26">
      <c r="N233" s="122" t="s">
        <v>879</v>
      </c>
      <c r="O233" s="119">
        <v>50934.763436127643</v>
      </c>
      <c r="R233" s="118" t="s">
        <v>987</v>
      </c>
      <c r="S233" s="114">
        <v>0</v>
      </c>
      <c r="T233" s="113">
        <v>0</v>
      </c>
    </row>
    <row r="234" spans="14:20" ht="39">
      <c r="N234" s="122" t="s">
        <v>881</v>
      </c>
      <c r="O234" s="121">
        <v>20483.98623248154</v>
      </c>
      <c r="R234" s="118" t="s">
        <v>849</v>
      </c>
      <c r="S234" s="117">
        <v>1159.5368285622387</v>
      </c>
      <c r="T234" s="116">
        <v>252.75008041170793</v>
      </c>
    </row>
    <row r="235" spans="14:20" ht="26">
      <c r="N235" s="122" t="s">
        <v>986</v>
      </c>
      <c r="O235" s="119">
        <v>0</v>
      </c>
      <c r="R235" s="118" t="s">
        <v>879</v>
      </c>
      <c r="S235" s="114">
        <v>12240.012865873272</v>
      </c>
      <c r="T235" s="113">
        <v>45513.669990350594</v>
      </c>
    </row>
    <row r="236" spans="14:20" ht="39">
      <c r="N236" s="122" t="s">
        <v>985</v>
      </c>
      <c r="O236" s="121">
        <v>0</v>
      </c>
      <c r="R236" s="118" t="s">
        <v>881</v>
      </c>
      <c r="S236" s="117">
        <v>4315.5998713412673</v>
      </c>
      <c r="T236" s="116">
        <v>7527.8224509488582</v>
      </c>
    </row>
    <row r="237" spans="14:20" ht="39">
      <c r="N237" s="122" t="s">
        <v>984</v>
      </c>
      <c r="O237" s="119">
        <v>0</v>
      </c>
      <c r="R237" s="118" t="s">
        <v>986</v>
      </c>
      <c r="S237" s="114">
        <v>0.32164683177870701</v>
      </c>
      <c r="T237" s="113">
        <v>0</v>
      </c>
    </row>
    <row r="238" spans="14:20" ht="39">
      <c r="N238" s="122" t="s">
        <v>983</v>
      </c>
      <c r="O238" s="121">
        <v>0</v>
      </c>
      <c r="R238" s="118" t="s">
        <v>985</v>
      </c>
      <c r="S238" s="117">
        <v>0</v>
      </c>
      <c r="T238" s="116">
        <v>0</v>
      </c>
    </row>
    <row r="239" spans="14:20" ht="39">
      <c r="N239" s="122" t="s">
        <v>982</v>
      </c>
      <c r="O239" s="119">
        <v>0</v>
      </c>
      <c r="R239" s="118" t="s">
        <v>984</v>
      </c>
      <c r="S239" s="114">
        <v>0</v>
      </c>
      <c r="T239" s="113">
        <v>0</v>
      </c>
    </row>
    <row r="240" spans="14:20" ht="26">
      <c r="N240" s="122" t="s">
        <v>981</v>
      </c>
      <c r="O240" s="121">
        <v>0</v>
      </c>
      <c r="R240" s="118" t="s">
        <v>983</v>
      </c>
      <c r="S240" s="117">
        <v>0</v>
      </c>
      <c r="T240" s="116">
        <v>0</v>
      </c>
    </row>
    <row r="241" spans="14:20" ht="78">
      <c r="N241" s="122" t="s">
        <v>980</v>
      </c>
      <c r="O241" s="119">
        <v>0</v>
      </c>
      <c r="R241" s="118" t="s">
        <v>982</v>
      </c>
      <c r="S241" s="114">
        <v>0</v>
      </c>
      <c r="T241" s="113">
        <v>0</v>
      </c>
    </row>
    <row r="242" spans="14:20">
      <c r="N242" s="122" t="s">
        <v>846</v>
      </c>
      <c r="O242" s="121">
        <v>0</v>
      </c>
      <c r="R242" s="118" t="s">
        <v>981</v>
      </c>
      <c r="S242" s="117">
        <v>0</v>
      </c>
      <c r="T242" s="116">
        <v>0</v>
      </c>
    </row>
    <row r="243" spans="14:20" ht="78">
      <c r="N243" s="122" t="s">
        <v>979</v>
      </c>
      <c r="O243" s="119">
        <v>0</v>
      </c>
      <c r="R243" s="118" t="s">
        <v>980</v>
      </c>
      <c r="S243" s="114">
        <v>3.2164683177870699</v>
      </c>
      <c r="T243" s="113">
        <v>0</v>
      </c>
    </row>
    <row r="244" spans="14:20" ht="39">
      <c r="N244" s="122" t="s">
        <v>978</v>
      </c>
      <c r="O244" s="121">
        <v>0</v>
      </c>
      <c r="R244" s="118" t="s">
        <v>846</v>
      </c>
      <c r="S244" s="117">
        <v>0</v>
      </c>
      <c r="T244" s="116">
        <v>0</v>
      </c>
    </row>
    <row r="245" spans="14:20" ht="39">
      <c r="N245" s="122" t="s">
        <v>977</v>
      </c>
      <c r="O245" s="119">
        <v>0</v>
      </c>
      <c r="R245" s="118" t="s">
        <v>979</v>
      </c>
      <c r="S245" s="114">
        <v>0</v>
      </c>
      <c r="T245" s="113">
        <v>0</v>
      </c>
    </row>
    <row r="246" spans="14:20" ht="39">
      <c r="N246" s="122" t="s">
        <v>976</v>
      </c>
      <c r="O246" s="121">
        <v>0</v>
      </c>
      <c r="R246" s="118" t="s">
        <v>978</v>
      </c>
      <c r="S246" s="117">
        <v>0</v>
      </c>
      <c r="T246" s="116">
        <v>0</v>
      </c>
    </row>
    <row r="247" spans="14:20" ht="39">
      <c r="N247" s="122" t="s">
        <v>975</v>
      </c>
      <c r="O247" s="119">
        <v>0</v>
      </c>
      <c r="R247" s="118" t="s">
        <v>977</v>
      </c>
      <c r="S247" s="114">
        <v>0</v>
      </c>
      <c r="T247" s="113">
        <v>0</v>
      </c>
    </row>
    <row r="248" spans="14:20" ht="26">
      <c r="N248" s="122" t="s">
        <v>974</v>
      </c>
      <c r="O248" s="121">
        <v>97.797094818493193</v>
      </c>
      <c r="R248" s="118" t="s">
        <v>976</v>
      </c>
      <c r="S248" s="117">
        <v>0</v>
      </c>
      <c r="T248" s="116">
        <v>0</v>
      </c>
    </row>
    <row r="249" spans="14:20" ht="39">
      <c r="N249" s="122" t="s">
        <v>973</v>
      </c>
      <c r="O249" s="119">
        <v>140.59111019448355</v>
      </c>
      <c r="R249" s="118" t="s">
        <v>975</v>
      </c>
      <c r="S249" s="114">
        <v>53.84367963975555</v>
      </c>
      <c r="T249" s="113">
        <v>0</v>
      </c>
    </row>
    <row r="250" spans="14:20" ht="78">
      <c r="N250" s="122" t="s">
        <v>972</v>
      </c>
      <c r="O250" s="121">
        <v>0</v>
      </c>
      <c r="R250" s="118" t="s">
        <v>974</v>
      </c>
      <c r="S250" s="117">
        <v>303.82759729816661</v>
      </c>
      <c r="T250" s="116">
        <v>100.99710517851399</v>
      </c>
    </row>
    <row r="251" spans="14:20" ht="26">
      <c r="N251" s="120" t="s">
        <v>971</v>
      </c>
      <c r="O251" s="119">
        <v>126755.35541974916</v>
      </c>
      <c r="R251" s="118" t="s">
        <v>973</v>
      </c>
      <c r="S251" s="114">
        <v>1355.1624316500483</v>
      </c>
      <c r="T251" s="113">
        <v>145.19137986490833</v>
      </c>
    </row>
    <row r="252" spans="14:20" ht="78">
      <c r="R252" s="118" t="s">
        <v>972</v>
      </c>
      <c r="S252" s="117">
        <v>1535.9922804760372</v>
      </c>
      <c r="T252" s="116">
        <v>1750.6593760051462</v>
      </c>
    </row>
    <row r="253" spans="14:20">
      <c r="R253" s="115" t="s">
        <v>971</v>
      </c>
      <c r="S253" s="114">
        <v>154683.43518816336</v>
      </c>
      <c r="T253" s="113">
        <v>126755.35541974915</v>
      </c>
    </row>
  </sheetData>
  <mergeCells count="7">
    <mergeCell ref="R3:R5"/>
    <mergeCell ref="S3:S5"/>
    <mergeCell ref="T3:T5"/>
    <mergeCell ref="A1:F1"/>
    <mergeCell ref="A44:F44"/>
    <mergeCell ref="B2:B3"/>
    <mergeCell ref="C2:F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9">
    <pageSetUpPr fitToPage="1"/>
  </sheetPr>
  <dimension ref="A1:M53"/>
  <sheetViews>
    <sheetView topLeftCell="A7" zoomScaleNormal="100" workbookViewId="0">
      <selection sqref="A1:M49"/>
    </sheetView>
  </sheetViews>
  <sheetFormatPr baseColWidth="10" defaultColWidth="9.19921875" defaultRowHeight="13"/>
  <cols>
    <col min="1" max="1" width="27.59765625" style="57" bestFit="1" customWidth="1"/>
    <col min="2" max="2" width="17.3984375" style="57" customWidth="1"/>
    <col min="3" max="4" width="8.3984375" style="57" bestFit="1" customWidth="1"/>
    <col min="5" max="5" width="8" style="57" bestFit="1" customWidth="1"/>
    <col min="6" max="6" width="17.19921875" style="57" customWidth="1"/>
    <col min="7" max="9" width="8.3984375" style="57" bestFit="1" customWidth="1"/>
    <col min="10" max="10" width="9.3984375" style="57" bestFit="1" customWidth="1"/>
    <col min="11" max="16384" width="9.19921875" style="41"/>
  </cols>
  <sheetData>
    <row r="1" spans="1:13" ht="32.25" customHeight="1">
      <c r="A1" s="198" t="s">
        <v>897</v>
      </c>
      <c r="B1" s="198"/>
      <c r="C1" s="198"/>
      <c r="D1" s="198"/>
      <c r="E1" s="198"/>
      <c r="F1" s="198"/>
      <c r="G1" s="198"/>
      <c r="H1" s="198"/>
      <c r="I1" s="198"/>
      <c r="J1" s="198"/>
      <c r="K1" s="198"/>
      <c r="L1" s="198"/>
      <c r="M1" s="198"/>
    </row>
    <row r="2" spans="1:13">
      <c r="A2" s="42" t="s">
        <v>173</v>
      </c>
      <c r="B2" s="43" t="s">
        <v>1</v>
      </c>
      <c r="C2" s="43" t="s">
        <v>2</v>
      </c>
      <c r="D2" s="43" t="s">
        <v>3</v>
      </c>
      <c r="E2" s="43" t="s">
        <v>4</v>
      </c>
      <c r="F2" s="43" t="s">
        <v>5</v>
      </c>
      <c r="G2" s="43" t="s">
        <v>6</v>
      </c>
      <c r="H2" s="43" t="s">
        <v>7</v>
      </c>
      <c r="I2" s="43" t="s">
        <v>8</v>
      </c>
      <c r="J2" s="43" t="s">
        <v>9</v>
      </c>
      <c r="K2" s="44" t="s">
        <v>175</v>
      </c>
      <c r="L2" s="44" t="s">
        <v>176</v>
      </c>
      <c r="M2" s="44" t="s">
        <v>177</v>
      </c>
    </row>
    <row r="3" spans="1:13" ht="5.25" customHeight="1">
      <c r="A3" s="45"/>
      <c r="B3" s="46"/>
      <c r="C3" s="46"/>
      <c r="D3" s="46"/>
      <c r="E3" s="46"/>
      <c r="F3" s="46"/>
      <c r="G3" s="46"/>
      <c r="H3" s="46"/>
      <c r="I3" s="46"/>
      <c r="J3" s="46"/>
      <c r="K3" s="47"/>
      <c r="L3" s="47"/>
      <c r="M3" s="47"/>
    </row>
    <row r="4" spans="1:13" ht="15.75" customHeight="1">
      <c r="A4" s="199" t="s">
        <v>320</v>
      </c>
      <c r="B4" s="199"/>
      <c r="C4" s="199"/>
      <c r="D4" s="199"/>
      <c r="E4" s="199"/>
      <c r="F4" s="199"/>
      <c r="G4" s="199"/>
      <c r="H4" s="199"/>
      <c r="I4" s="199"/>
      <c r="J4" s="199"/>
      <c r="K4" s="199"/>
      <c r="L4" s="199"/>
      <c r="M4" s="199"/>
    </row>
    <row r="5" spans="1:13">
      <c r="A5" s="48" t="s">
        <v>321</v>
      </c>
      <c r="B5" s="49" t="s">
        <v>137</v>
      </c>
      <c r="C5" s="49" t="s">
        <v>138</v>
      </c>
      <c r="D5" s="49" t="s">
        <v>139</v>
      </c>
      <c r="E5" s="49" t="s">
        <v>140</v>
      </c>
      <c r="F5" s="49" t="s">
        <v>141</v>
      </c>
      <c r="G5" s="49" t="s">
        <v>142</v>
      </c>
      <c r="H5" s="49" t="s">
        <v>143</v>
      </c>
      <c r="I5" s="49" t="s">
        <v>144</v>
      </c>
      <c r="J5" s="49" t="s">
        <v>145</v>
      </c>
      <c r="K5" s="48" t="s">
        <v>146</v>
      </c>
      <c r="L5" s="49" t="s">
        <v>10</v>
      </c>
      <c r="M5" s="49" t="s">
        <v>10</v>
      </c>
    </row>
    <row r="6" spans="1:13">
      <c r="A6" s="48" t="s">
        <v>0</v>
      </c>
      <c r="B6" s="49" t="s">
        <v>147</v>
      </c>
      <c r="C6" s="49" t="s">
        <v>148</v>
      </c>
      <c r="D6" s="49" t="s">
        <v>149</v>
      </c>
      <c r="E6" s="49" t="s">
        <v>150</v>
      </c>
      <c r="F6" s="49" t="s">
        <v>11</v>
      </c>
      <c r="G6" s="49" t="s">
        <v>151</v>
      </c>
      <c r="H6" s="49" t="s">
        <v>152</v>
      </c>
      <c r="I6" s="49" t="s">
        <v>153</v>
      </c>
      <c r="J6" s="49" t="s">
        <v>154</v>
      </c>
      <c r="K6" s="48" t="s">
        <v>12</v>
      </c>
      <c r="L6" s="49" t="s">
        <v>155</v>
      </c>
      <c r="M6" s="49" t="s">
        <v>155</v>
      </c>
    </row>
    <row r="7" spans="1:13">
      <c r="A7" s="48" t="s">
        <v>25</v>
      </c>
      <c r="B7" s="49" t="s">
        <v>115</v>
      </c>
      <c r="C7" s="49" t="s">
        <v>116</v>
      </c>
      <c r="D7" s="49" t="s">
        <v>117</v>
      </c>
      <c r="E7" s="49" t="s">
        <v>118</v>
      </c>
      <c r="F7" s="49" t="s">
        <v>119</v>
      </c>
      <c r="G7" s="49" t="s">
        <v>120</v>
      </c>
      <c r="H7" s="49" t="s">
        <v>121</v>
      </c>
      <c r="I7" s="49" t="s">
        <v>122</v>
      </c>
      <c r="J7" s="49" t="s">
        <v>123</v>
      </c>
      <c r="K7" s="48" t="s">
        <v>124</v>
      </c>
      <c r="L7" s="49" t="s">
        <v>125</v>
      </c>
      <c r="M7" s="49" t="s">
        <v>125</v>
      </c>
    </row>
    <row r="8" spans="1:13">
      <c r="A8" s="48"/>
      <c r="B8" s="49" t="s">
        <v>126</v>
      </c>
      <c r="C8" s="49" t="s">
        <v>127</v>
      </c>
      <c r="D8" s="49" t="s">
        <v>128</v>
      </c>
      <c r="E8" s="49" t="s">
        <v>129</v>
      </c>
      <c r="F8" s="49" t="s">
        <v>130</v>
      </c>
      <c r="G8" s="49" t="s">
        <v>131</v>
      </c>
      <c r="H8" s="49" t="s">
        <v>132</v>
      </c>
      <c r="I8" s="49" t="s">
        <v>133</v>
      </c>
      <c r="J8" s="49" t="s">
        <v>134</v>
      </c>
      <c r="K8" s="48" t="s">
        <v>135</v>
      </c>
      <c r="L8" s="49" t="s">
        <v>136</v>
      </c>
      <c r="M8" s="49" t="s">
        <v>136</v>
      </c>
    </row>
    <row r="9" spans="1:13">
      <c r="A9" s="48" t="s">
        <v>0</v>
      </c>
      <c r="B9" s="49"/>
      <c r="C9" s="49"/>
      <c r="D9" s="49"/>
      <c r="E9" s="49"/>
      <c r="F9" s="49"/>
      <c r="G9" s="49"/>
      <c r="H9" s="49"/>
      <c r="I9" s="49"/>
      <c r="J9" s="49"/>
      <c r="K9" s="48"/>
      <c r="L9" s="49"/>
      <c r="M9" s="49"/>
    </row>
    <row r="10" spans="1:13" ht="26.25" customHeight="1">
      <c r="A10" s="200" t="s">
        <v>178</v>
      </c>
      <c r="B10" s="200"/>
      <c r="C10" s="200"/>
      <c r="D10" s="200"/>
      <c r="E10" s="200"/>
      <c r="F10" s="200"/>
      <c r="G10" s="200"/>
      <c r="H10" s="200"/>
      <c r="I10" s="200"/>
      <c r="J10" s="200"/>
      <c r="K10" s="200"/>
      <c r="L10" s="200"/>
      <c r="M10" s="200"/>
    </row>
    <row r="11" spans="1:13">
      <c r="A11" s="48" t="s">
        <v>322</v>
      </c>
      <c r="B11" s="49" t="s">
        <v>323</v>
      </c>
      <c r="C11" s="49" t="s">
        <v>324</v>
      </c>
      <c r="D11" s="49" t="s">
        <v>325</v>
      </c>
      <c r="E11" s="49" t="s">
        <v>326</v>
      </c>
      <c r="F11" s="49" t="s">
        <v>327</v>
      </c>
      <c r="G11" s="49" t="s">
        <v>328</v>
      </c>
      <c r="H11" s="49" t="s">
        <v>329</v>
      </c>
      <c r="I11" s="49" t="s">
        <v>330</v>
      </c>
      <c r="J11" s="49" t="s">
        <v>331</v>
      </c>
      <c r="K11" s="48" t="s">
        <v>332</v>
      </c>
      <c r="L11" s="49" t="s">
        <v>333</v>
      </c>
      <c r="M11" s="49" t="s">
        <v>333</v>
      </c>
    </row>
    <row r="12" spans="1:13">
      <c r="A12" s="48" t="s">
        <v>0</v>
      </c>
      <c r="B12" s="49" t="s">
        <v>334</v>
      </c>
      <c r="C12" s="49" t="s">
        <v>335</v>
      </c>
      <c r="D12" s="49" t="s">
        <v>335</v>
      </c>
      <c r="E12" s="49" t="s">
        <v>336</v>
      </c>
      <c r="F12" s="49" t="s">
        <v>337</v>
      </c>
      <c r="G12" s="49" t="s">
        <v>338</v>
      </c>
      <c r="H12" s="49" t="s">
        <v>339</v>
      </c>
      <c r="I12" s="49" t="s">
        <v>340</v>
      </c>
      <c r="J12" s="49" t="s">
        <v>341</v>
      </c>
      <c r="K12" s="48" t="s">
        <v>342</v>
      </c>
      <c r="L12" s="49" t="s">
        <v>343</v>
      </c>
      <c r="M12" s="49" t="s">
        <v>343</v>
      </c>
    </row>
    <row r="13" spans="1:13">
      <c r="A13" s="48" t="s">
        <v>344</v>
      </c>
      <c r="B13" s="49" t="s">
        <v>345</v>
      </c>
      <c r="C13" s="49" t="s">
        <v>346</v>
      </c>
      <c r="D13" s="49" t="s">
        <v>347</v>
      </c>
      <c r="E13" s="49" t="s">
        <v>348</v>
      </c>
      <c r="F13" s="49" t="s">
        <v>349</v>
      </c>
      <c r="G13" s="49" t="s">
        <v>350</v>
      </c>
      <c r="H13" s="49" t="s">
        <v>351</v>
      </c>
      <c r="I13" s="49" t="s">
        <v>352</v>
      </c>
      <c r="J13" s="49" t="s">
        <v>353</v>
      </c>
      <c r="K13" s="48" t="s">
        <v>354</v>
      </c>
      <c r="L13" s="49" t="s">
        <v>355</v>
      </c>
      <c r="M13" s="49" t="s">
        <v>355</v>
      </c>
    </row>
    <row r="14" spans="1:13">
      <c r="A14" s="48" t="s">
        <v>0</v>
      </c>
      <c r="B14" s="49" t="s">
        <v>356</v>
      </c>
      <c r="C14" s="49" t="s">
        <v>357</v>
      </c>
      <c r="D14" s="49" t="s">
        <v>358</v>
      </c>
      <c r="E14" s="49" t="s">
        <v>359</v>
      </c>
      <c r="F14" s="49" t="s">
        <v>360</v>
      </c>
      <c r="G14" s="49" t="s">
        <v>361</v>
      </c>
      <c r="H14" s="49" t="s">
        <v>362</v>
      </c>
      <c r="I14" s="49" t="s">
        <v>363</v>
      </c>
      <c r="J14" s="49" t="s">
        <v>364</v>
      </c>
      <c r="K14" s="48" t="s">
        <v>365</v>
      </c>
      <c r="L14" s="49" t="s">
        <v>366</v>
      </c>
      <c r="M14" s="49" t="s">
        <v>366</v>
      </c>
    </row>
    <row r="15" spans="1:13">
      <c r="A15" s="48" t="s">
        <v>367</v>
      </c>
      <c r="B15" s="49" t="s">
        <v>368</v>
      </c>
      <c r="C15" s="49" t="s">
        <v>369</v>
      </c>
      <c r="D15" s="49" t="s">
        <v>370</v>
      </c>
      <c r="E15" s="49" t="s">
        <v>371</v>
      </c>
      <c r="F15" s="49" t="s">
        <v>372</v>
      </c>
      <c r="G15" s="49" t="s">
        <v>373</v>
      </c>
      <c r="H15" s="49" t="s">
        <v>374</v>
      </c>
      <c r="I15" s="49" t="s">
        <v>375</v>
      </c>
      <c r="J15" s="49" t="s">
        <v>376</v>
      </c>
      <c r="K15" s="48" t="s">
        <v>377</v>
      </c>
      <c r="L15" s="49" t="s">
        <v>378</v>
      </c>
      <c r="M15" s="49" t="s">
        <v>378</v>
      </c>
    </row>
    <row r="16" spans="1:13">
      <c r="A16" s="48" t="s">
        <v>0</v>
      </c>
      <c r="B16" s="49" t="s">
        <v>379</v>
      </c>
      <c r="C16" s="49" t="s">
        <v>380</v>
      </c>
      <c r="D16" s="49" t="s">
        <v>381</v>
      </c>
      <c r="E16" s="49" t="s">
        <v>382</v>
      </c>
      <c r="F16" s="49" t="s">
        <v>383</v>
      </c>
      <c r="G16" s="49" t="s">
        <v>384</v>
      </c>
      <c r="H16" s="49" t="s">
        <v>385</v>
      </c>
      <c r="I16" s="49" t="s">
        <v>386</v>
      </c>
      <c r="J16" s="49" t="s">
        <v>340</v>
      </c>
      <c r="K16" s="48" t="s">
        <v>384</v>
      </c>
      <c r="L16" s="49" t="s">
        <v>358</v>
      </c>
      <c r="M16" s="49" t="s">
        <v>358</v>
      </c>
    </row>
    <row r="17" spans="1:13">
      <c r="A17" s="48" t="s">
        <v>387</v>
      </c>
      <c r="B17" s="49" t="s">
        <v>388</v>
      </c>
      <c r="C17" s="49" t="s">
        <v>389</v>
      </c>
      <c r="D17" s="49" t="s">
        <v>390</v>
      </c>
      <c r="E17" s="49" t="s">
        <v>391</v>
      </c>
      <c r="F17" s="49" t="s">
        <v>392</v>
      </c>
      <c r="G17" s="49" t="s">
        <v>393</v>
      </c>
      <c r="H17" s="49" t="s">
        <v>394</v>
      </c>
      <c r="I17" s="49" t="s">
        <v>395</v>
      </c>
      <c r="J17" s="49" t="s">
        <v>396</v>
      </c>
      <c r="K17" s="48" t="s">
        <v>397</v>
      </c>
      <c r="L17" s="49" t="s">
        <v>398</v>
      </c>
      <c r="M17" s="49" t="s">
        <v>398</v>
      </c>
    </row>
    <row r="18" spans="1:13">
      <c r="A18" s="48" t="s">
        <v>0</v>
      </c>
      <c r="B18" s="49" t="s">
        <v>399</v>
      </c>
      <c r="C18" s="49" t="s">
        <v>400</v>
      </c>
      <c r="D18" s="49" t="s">
        <v>401</v>
      </c>
      <c r="E18" s="49" t="s">
        <v>402</v>
      </c>
      <c r="F18" s="49" t="s">
        <v>403</v>
      </c>
      <c r="G18" s="49" t="s">
        <v>404</v>
      </c>
      <c r="H18" s="49" t="s">
        <v>405</v>
      </c>
      <c r="I18" s="49" t="s">
        <v>406</v>
      </c>
      <c r="J18" s="49" t="s">
        <v>407</v>
      </c>
      <c r="K18" s="48" t="s">
        <v>408</v>
      </c>
      <c r="L18" s="49" t="s">
        <v>409</v>
      </c>
      <c r="M18" s="49" t="s">
        <v>409</v>
      </c>
    </row>
    <row r="19" spans="1:13">
      <c r="A19" s="50"/>
      <c r="B19" s="51"/>
      <c r="C19" s="51"/>
      <c r="D19" s="51"/>
      <c r="E19" s="51"/>
      <c r="F19" s="51"/>
      <c r="G19" s="51"/>
      <c r="H19" s="51"/>
      <c r="I19" s="51"/>
      <c r="J19" s="51"/>
      <c r="K19" s="51"/>
      <c r="L19" s="51"/>
      <c r="M19" s="51"/>
    </row>
    <row r="20" spans="1:13" ht="24.75" customHeight="1">
      <c r="A20" s="200" t="s">
        <v>410</v>
      </c>
      <c r="B20" s="200"/>
      <c r="C20" s="200"/>
      <c r="D20" s="200"/>
      <c r="E20" s="200"/>
      <c r="F20" s="200"/>
      <c r="G20" s="200"/>
      <c r="H20" s="200"/>
      <c r="I20" s="200"/>
      <c r="J20" s="200"/>
      <c r="K20" s="200"/>
      <c r="L20" s="200"/>
      <c r="M20" s="200"/>
    </row>
    <row r="21" spans="1:13">
      <c r="A21" s="48" t="s">
        <v>895</v>
      </c>
      <c r="B21" s="52" t="s">
        <v>411</v>
      </c>
      <c r="C21" s="52" t="s">
        <v>412</v>
      </c>
      <c r="D21" s="52" t="s">
        <v>413</v>
      </c>
      <c r="E21" s="52" t="s">
        <v>414</v>
      </c>
      <c r="F21" s="52" t="s">
        <v>415</v>
      </c>
      <c r="G21" s="52" t="s">
        <v>416</v>
      </c>
      <c r="H21" s="52" t="s">
        <v>417</v>
      </c>
      <c r="I21" s="52" t="s">
        <v>418</v>
      </c>
      <c r="J21" s="52" t="s">
        <v>418</v>
      </c>
      <c r="K21" s="52" t="s">
        <v>0</v>
      </c>
      <c r="L21" s="52" t="s">
        <v>0</v>
      </c>
      <c r="M21" s="52" t="s">
        <v>0</v>
      </c>
    </row>
    <row r="22" spans="1:13">
      <c r="A22" s="48" t="s">
        <v>0</v>
      </c>
      <c r="B22" s="49" t="s">
        <v>419</v>
      </c>
      <c r="C22" s="49" t="s">
        <v>420</v>
      </c>
      <c r="D22" s="49" t="s">
        <v>421</v>
      </c>
      <c r="E22" s="49" t="s">
        <v>422</v>
      </c>
      <c r="F22" s="49" t="s">
        <v>423</v>
      </c>
      <c r="G22" s="49" t="s">
        <v>424</v>
      </c>
      <c r="H22" s="49" t="s">
        <v>425</v>
      </c>
      <c r="I22" s="49" t="s">
        <v>426</v>
      </c>
      <c r="J22" s="49" t="s">
        <v>424</v>
      </c>
      <c r="K22" s="48" t="s">
        <v>0</v>
      </c>
      <c r="L22" s="49" t="s">
        <v>0</v>
      </c>
      <c r="M22" s="49" t="s">
        <v>0</v>
      </c>
    </row>
    <row r="23" spans="1:13">
      <c r="A23" s="48" t="s">
        <v>79</v>
      </c>
      <c r="B23" s="49" t="s">
        <v>427</v>
      </c>
      <c r="C23" s="49" t="s">
        <v>428</v>
      </c>
      <c r="D23" s="49" t="s">
        <v>428</v>
      </c>
      <c r="E23" s="49" t="s">
        <v>429</v>
      </c>
      <c r="F23" s="49" t="s">
        <v>430</v>
      </c>
      <c r="G23" s="49" t="s">
        <v>431</v>
      </c>
      <c r="H23" s="49" t="s">
        <v>432</v>
      </c>
      <c r="I23" s="49" t="s">
        <v>433</v>
      </c>
      <c r="J23" s="49" t="s">
        <v>431</v>
      </c>
      <c r="K23" s="48" t="s">
        <v>0</v>
      </c>
      <c r="L23" s="49" t="s">
        <v>0</v>
      </c>
      <c r="M23" s="49" t="s">
        <v>0</v>
      </c>
    </row>
    <row r="24" spans="1:13">
      <c r="A24" s="48" t="s">
        <v>0</v>
      </c>
      <c r="B24" s="49" t="s">
        <v>434</v>
      </c>
      <c r="C24" s="49" t="s">
        <v>435</v>
      </c>
      <c r="D24" s="49" t="s">
        <v>436</v>
      </c>
      <c r="E24" s="49" t="s">
        <v>437</v>
      </c>
      <c r="F24" s="49" t="s">
        <v>438</v>
      </c>
      <c r="G24" s="49" t="s">
        <v>439</v>
      </c>
      <c r="H24" s="49" t="s">
        <v>440</v>
      </c>
      <c r="I24" s="49" t="s">
        <v>441</v>
      </c>
      <c r="J24" s="49"/>
      <c r="K24" s="48" t="s">
        <v>0</v>
      </c>
      <c r="L24" s="49" t="s">
        <v>0</v>
      </c>
      <c r="M24" s="49" t="s">
        <v>0</v>
      </c>
    </row>
    <row r="25" spans="1:13">
      <c r="A25" s="48" t="s">
        <v>83</v>
      </c>
      <c r="B25" s="49" t="s">
        <v>442</v>
      </c>
      <c r="C25" s="49" t="s">
        <v>443</v>
      </c>
      <c r="D25" s="49" t="s">
        <v>443</v>
      </c>
      <c r="E25" s="49" t="s">
        <v>444</v>
      </c>
      <c r="F25" s="49" t="s">
        <v>444</v>
      </c>
      <c r="G25" s="49" t="s">
        <v>445</v>
      </c>
      <c r="H25" s="49" t="s">
        <v>446</v>
      </c>
      <c r="I25" s="49" t="s">
        <v>447</v>
      </c>
      <c r="J25" s="49" t="s">
        <v>445</v>
      </c>
      <c r="K25" s="48" t="s">
        <v>0</v>
      </c>
      <c r="L25" s="49" t="s">
        <v>0</v>
      </c>
      <c r="M25" s="49" t="s">
        <v>0</v>
      </c>
    </row>
    <row r="26" spans="1:13">
      <c r="A26" s="48" t="s">
        <v>0</v>
      </c>
      <c r="B26" s="49" t="s">
        <v>448</v>
      </c>
      <c r="C26" s="49" t="s">
        <v>449</v>
      </c>
      <c r="D26" s="49" t="s">
        <v>450</v>
      </c>
      <c r="E26" s="49" t="s">
        <v>451</v>
      </c>
      <c r="F26" s="49" t="s">
        <v>452</v>
      </c>
      <c r="G26" s="49" t="s">
        <v>453</v>
      </c>
      <c r="H26" s="49" t="s">
        <v>454</v>
      </c>
      <c r="I26" s="49" t="s">
        <v>455</v>
      </c>
      <c r="J26" s="49" t="s">
        <v>456</v>
      </c>
      <c r="K26" s="48" t="s">
        <v>0</v>
      </c>
      <c r="L26" s="49" t="s">
        <v>0</v>
      </c>
      <c r="M26" s="49" t="s">
        <v>0</v>
      </c>
    </row>
    <row r="27" spans="1:13">
      <c r="A27" s="48" t="s">
        <v>82</v>
      </c>
      <c r="B27" s="49" t="s">
        <v>457</v>
      </c>
      <c r="C27" s="49" t="s">
        <v>458</v>
      </c>
      <c r="D27" s="49" t="s">
        <v>459</v>
      </c>
      <c r="E27" s="49" t="s">
        <v>460</v>
      </c>
      <c r="F27" s="49" t="s">
        <v>461</v>
      </c>
      <c r="G27" s="49" t="s">
        <v>462</v>
      </c>
      <c r="H27" s="49" t="s">
        <v>463</v>
      </c>
      <c r="I27" s="49" t="s">
        <v>464</v>
      </c>
      <c r="J27" s="49" t="s">
        <v>464</v>
      </c>
      <c r="K27" s="48" t="s">
        <v>0</v>
      </c>
      <c r="L27" s="49" t="s">
        <v>0</v>
      </c>
      <c r="M27" s="49" t="s">
        <v>0</v>
      </c>
    </row>
    <row r="28" spans="1:13">
      <c r="A28" s="48" t="s">
        <v>0</v>
      </c>
      <c r="B28" s="49" t="s">
        <v>339</v>
      </c>
      <c r="C28" s="49" t="s">
        <v>465</v>
      </c>
      <c r="D28" s="49" t="s">
        <v>465</v>
      </c>
      <c r="E28" s="49" t="s">
        <v>466</v>
      </c>
      <c r="F28" s="49" t="s">
        <v>467</v>
      </c>
      <c r="G28" s="49" t="s">
        <v>468</v>
      </c>
      <c r="H28" s="49" t="s">
        <v>469</v>
      </c>
      <c r="I28" s="49" t="s">
        <v>470</v>
      </c>
      <c r="J28" s="49" t="s">
        <v>471</v>
      </c>
      <c r="K28" s="48" t="s">
        <v>0</v>
      </c>
      <c r="L28" s="49" t="s">
        <v>0</v>
      </c>
      <c r="M28" s="49" t="s">
        <v>0</v>
      </c>
    </row>
    <row r="29" spans="1:13">
      <c r="A29" s="48" t="s">
        <v>174</v>
      </c>
      <c r="B29" s="49" t="s">
        <v>472</v>
      </c>
      <c r="C29" s="49" t="s">
        <v>473</v>
      </c>
      <c r="D29" s="49" t="s">
        <v>138</v>
      </c>
      <c r="E29" s="49" t="s">
        <v>474</v>
      </c>
      <c r="F29" s="49" t="s">
        <v>475</v>
      </c>
      <c r="G29" s="49" t="s">
        <v>476</v>
      </c>
      <c r="H29" s="49" t="s">
        <v>477</v>
      </c>
      <c r="I29" s="49" t="s">
        <v>478</v>
      </c>
      <c r="J29" s="49" t="s">
        <v>476</v>
      </c>
      <c r="K29" s="48" t="s">
        <v>0</v>
      </c>
      <c r="L29" s="49" t="s">
        <v>0</v>
      </c>
      <c r="M29" s="49" t="s">
        <v>0</v>
      </c>
    </row>
    <row r="30" spans="1:13">
      <c r="A30" s="53"/>
      <c r="B30" s="49" t="s">
        <v>479</v>
      </c>
      <c r="C30" s="49" t="s">
        <v>480</v>
      </c>
      <c r="D30" s="49" t="s">
        <v>481</v>
      </c>
      <c r="E30" s="49" t="s">
        <v>482</v>
      </c>
      <c r="F30" s="49" t="s">
        <v>483</v>
      </c>
      <c r="G30" s="49" t="s">
        <v>484</v>
      </c>
      <c r="H30" s="49" t="s">
        <v>485</v>
      </c>
      <c r="I30" s="49" t="s">
        <v>486</v>
      </c>
      <c r="J30" s="49" t="s">
        <v>11</v>
      </c>
      <c r="K30" s="48" t="s">
        <v>0</v>
      </c>
      <c r="L30" s="49" t="s">
        <v>0</v>
      </c>
      <c r="M30" s="49" t="s">
        <v>0</v>
      </c>
    </row>
    <row r="31" spans="1:13">
      <c r="A31" s="50"/>
      <c r="B31" s="51"/>
      <c r="C31" s="51"/>
      <c r="D31" s="51"/>
      <c r="E31" s="51"/>
      <c r="F31" s="51"/>
      <c r="G31" s="51"/>
      <c r="H31" s="51"/>
      <c r="I31" s="51"/>
      <c r="J31" s="51"/>
      <c r="K31" s="51"/>
      <c r="L31" s="51"/>
      <c r="M31" s="51"/>
    </row>
    <row r="32" spans="1:13" ht="19.5" customHeight="1">
      <c r="A32" s="200" t="s">
        <v>487</v>
      </c>
      <c r="B32" s="200"/>
      <c r="C32" s="200"/>
      <c r="D32" s="200"/>
      <c r="E32" s="200"/>
      <c r="F32" s="200"/>
      <c r="G32" s="200"/>
      <c r="H32" s="200"/>
      <c r="I32" s="200"/>
      <c r="J32" s="200"/>
      <c r="K32" s="200"/>
      <c r="L32" s="200"/>
      <c r="M32" s="200"/>
    </row>
    <row r="33" spans="1:13">
      <c r="A33" s="48" t="s">
        <v>62</v>
      </c>
      <c r="B33" s="49" t="s">
        <v>488</v>
      </c>
      <c r="C33" s="49" t="s">
        <v>489</v>
      </c>
      <c r="D33" s="49" t="s">
        <v>490</v>
      </c>
      <c r="E33" s="49" t="s">
        <v>491</v>
      </c>
      <c r="F33" s="49" t="s">
        <v>0</v>
      </c>
      <c r="G33" s="49" t="s">
        <v>0</v>
      </c>
      <c r="H33" s="49" t="s">
        <v>0</v>
      </c>
      <c r="I33" s="49" t="s">
        <v>492</v>
      </c>
      <c r="J33" s="49" t="s">
        <v>493</v>
      </c>
      <c r="K33" s="48" t="s">
        <v>494</v>
      </c>
      <c r="L33" s="49" t="s">
        <v>0</v>
      </c>
      <c r="M33" s="49" t="s">
        <v>0</v>
      </c>
    </row>
    <row r="34" spans="1:13">
      <c r="A34" s="48" t="s">
        <v>0</v>
      </c>
      <c r="B34" s="49" t="s">
        <v>495</v>
      </c>
      <c r="C34" s="49" t="s">
        <v>496</v>
      </c>
      <c r="D34" s="49" t="s">
        <v>497</v>
      </c>
      <c r="E34" s="49" t="s">
        <v>498</v>
      </c>
      <c r="F34" s="49" t="s">
        <v>0</v>
      </c>
      <c r="G34" s="49" t="s">
        <v>0</v>
      </c>
      <c r="H34" s="49" t="s">
        <v>0</v>
      </c>
      <c r="I34" s="49" t="s">
        <v>499</v>
      </c>
      <c r="J34" s="49" t="s">
        <v>500</v>
      </c>
      <c r="K34" s="48" t="s">
        <v>501</v>
      </c>
      <c r="L34" s="49" t="s">
        <v>0</v>
      </c>
      <c r="M34" s="49" t="s">
        <v>0</v>
      </c>
    </row>
    <row r="35" spans="1:13">
      <c r="A35" s="48" t="s">
        <v>502</v>
      </c>
      <c r="B35" s="49" t="s">
        <v>503</v>
      </c>
      <c r="C35" s="49" t="s">
        <v>504</v>
      </c>
      <c r="D35" s="49" t="s">
        <v>504</v>
      </c>
      <c r="E35" s="49" t="s">
        <v>505</v>
      </c>
      <c r="F35" s="49" t="s">
        <v>0</v>
      </c>
      <c r="G35" s="49" t="s">
        <v>0</v>
      </c>
      <c r="H35" s="49" t="s">
        <v>0</v>
      </c>
      <c r="I35" s="49" t="s">
        <v>506</v>
      </c>
      <c r="J35" s="49" t="s">
        <v>507</v>
      </c>
      <c r="K35" s="48" t="s">
        <v>508</v>
      </c>
      <c r="L35" s="49" t="s">
        <v>0</v>
      </c>
      <c r="M35" s="49" t="s">
        <v>0</v>
      </c>
    </row>
    <row r="36" spans="1:13">
      <c r="A36" s="52" t="s">
        <v>0</v>
      </c>
      <c r="B36" s="52" t="s">
        <v>509</v>
      </c>
      <c r="C36" s="52" t="s">
        <v>510</v>
      </c>
      <c r="D36" s="52" t="s">
        <v>511</v>
      </c>
      <c r="E36" s="52" t="s">
        <v>512</v>
      </c>
      <c r="F36" s="52" t="s">
        <v>0</v>
      </c>
      <c r="G36" s="52" t="s">
        <v>0</v>
      </c>
      <c r="H36" s="52" t="s">
        <v>0</v>
      </c>
      <c r="I36" s="52" t="s">
        <v>513</v>
      </c>
      <c r="J36" s="52" t="s">
        <v>514</v>
      </c>
      <c r="K36" s="52" t="s">
        <v>468</v>
      </c>
      <c r="L36" s="52" t="s">
        <v>0</v>
      </c>
      <c r="M36" s="52" t="s">
        <v>0</v>
      </c>
    </row>
    <row r="37" spans="1:13">
      <c r="A37" s="50"/>
      <c r="B37" s="51"/>
      <c r="C37" s="51"/>
      <c r="D37" s="51"/>
      <c r="E37" s="51"/>
      <c r="F37" s="51"/>
      <c r="G37" s="51"/>
      <c r="H37" s="51"/>
      <c r="I37" s="51"/>
      <c r="J37" s="51"/>
      <c r="K37" s="51"/>
      <c r="L37" s="51"/>
      <c r="M37" s="51"/>
    </row>
    <row r="38" spans="1:13" ht="19.5" customHeight="1">
      <c r="A38" s="200" t="s">
        <v>23</v>
      </c>
      <c r="B38" s="200"/>
      <c r="C38" s="200"/>
      <c r="D38" s="200"/>
      <c r="E38" s="200"/>
      <c r="F38" s="200"/>
      <c r="G38" s="200"/>
      <c r="H38" s="200"/>
      <c r="I38" s="200"/>
      <c r="J38" s="200"/>
      <c r="K38" s="200"/>
      <c r="L38" s="200"/>
      <c r="M38" s="200"/>
    </row>
    <row r="39" spans="1:13">
      <c r="A39" s="48" t="s">
        <v>17</v>
      </c>
      <c r="B39" s="49"/>
      <c r="C39" s="49" t="s">
        <v>26</v>
      </c>
      <c r="D39" s="49"/>
      <c r="E39" s="49"/>
      <c r="F39" s="49"/>
      <c r="G39" s="49"/>
      <c r="H39" s="49"/>
      <c r="I39" s="49"/>
      <c r="J39" s="49"/>
      <c r="K39" s="49"/>
      <c r="L39" s="49"/>
      <c r="M39" s="49"/>
    </row>
    <row r="40" spans="1:13">
      <c r="A40" s="48" t="s">
        <v>18</v>
      </c>
      <c r="B40" s="49"/>
      <c r="C40" s="49"/>
      <c r="D40" s="49" t="s">
        <v>26</v>
      </c>
      <c r="E40" s="49"/>
      <c r="F40" s="49"/>
      <c r="G40" s="49"/>
      <c r="H40" s="49" t="s">
        <v>26</v>
      </c>
      <c r="I40" s="49"/>
      <c r="J40" s="49" t="s">
        <v>26</v>
      </c>
      <c r="K40" s="49" t="s">
        <v>26</v>
      </c>
      <c r="L40" s="49" t="s">
        <v>26</v>
      </c>
      <c r="M40" s="49" t="s">
        <v>26</v>
      </c>
    </row>
    <row r="41" spans="1:13">
      <c r="A41" s="48" t="s">
        <v>19</v>
      </c>
      <c r="B41" s="49"/>
      <c r="C41" s="49"/>
      <c r="D41" s="49"/>
      <c r="E41" s="49" t="s">
        <v>26</v>
      </c>
      <c r="F41" s="49"/>
      <c r="G41" s="49"/>
      <c r="H41" s="49"/>
      <c r="I41" s="49"/>
      <c r="J41" s="49"/>
      <c r="K41" s="49"/>
      <c r="L41" s="49"/>
      <c r="M41" s="49"/>
    </row>
    <row r="42" spans="1:13">
      <c r="A42" s="48" t="s">
        <v>20</v>
      </c>
      <c r="B42" s="49" t="s">
        <v>0</v>
      </c>
      <c r="C42" s="49" t="s">
        <v>0</v>
      </c>
      <c r="D42" s="49" t="s">
        <v>0</v>
      </c>
      <c r="E42" s="49" t="s">
        <v>0</v>
      </c>
      <c r="F42" s="49" t="s">
        <v>26</v>
      </c>
      <c r="G42" s="49" t="s">
        <v>26</v>
      </c>
      <c r="H42" s="49" t="s">
        <v>26</v>
      </c>
      <c r="I42" s="49"/>
      <c r="J42" s="49"/>
      <c r="K42" s="49" t="s">
        <v>0</v>
      </c>
      <c r="L42" s="49" t="s">
        <v>26</v>
      </c>
      <c r="M42" s="49" t="s">
        <v>26</v>
      </c>
    </row>
    <row r="43" spans="1:13">
      <c r="A43" s="48" t="s">
        <v>179</v>
      </c>
      <c r="B43" s="49"/>
      <c r="C43" s="49"/>
      <c r="D43" s="49"/>
      <c r="E43" s="49"/>
      <c r="F43" s="49"/>
      <c r="G43" s="49" t="s">
        <v>26</v>
      </c>
      <c r="H43" s="49" t="s">
        <v>26</v>
      </c>
      <c r="I43" s="49"/>
      <c r="J43" s="49"/>
      <c r="K43" s="49"/>
      <c r="L43" s="49"/>
      <c r="M43" s="49" t="s">
        <v>26</v>
      </c>
    </row>
    <row r="44" spans="1:13">
      <c r="A44" s="48" t="s">
        <v>22</v>
      </c>
      <c r="B44" s="49"/>
      <c r="C44" s="49"/>
      <c r="D44" s="49"/>
      <c r="E44" s="49"/>
      <c r="F44" s="49"/>
      <c r="G44" s="49"/>
      <c r="H44" s="49" t="s">
        <v>26</v>
      </c>
      <c r="I44" s="49"/>
      <c r="J44" s="49"/>
      <c r="K44" s="49" t="s">
        <v>26</v>
      </c>
      <c r="L44" s="49" t="s">
        <v>26</v>
      </c>
      <c r="M44" s="49" t="s">
        <v>26</v>
      </c>
    </row>
    <row r="45" spans="1:13">
      <c r="A45" s="48" t="s">
        <v>21</v>
      </c>
      <c r="B45" s="49"/>
      <c r="C45" s="49"/>
      <c r="D45" s="49"/>
      <c r="E45" s="49"/>
      <c r="F45" s="49"/>
      <c r="G45" s="49"/>
      <c r="H45" s="49"/>
      <c r="I45" s="49" t="s">
        <v>26</v>
      </c>
      <c r="J45" s="49" t="s">
        <v>26</v>
      </c>
      <c r="K45" s="49" t="s">
        <v>26</v>
      </c>
      <c r="L45" s="49" t="s">
        <v>26</v>
      </c>
      <c r="M45" s="49" t="s">
        <v>26</v>
      </c>
    </row>
    <row r="46" spans="1:13">
      <c r="A46" s="54" t="s">
        <v>13</v>
      </c>
      <c r="B46" s="55" t="s">
        <v>158</v>
      </c>
      <c r="C46" s="55" t="s">
        <v>159</v>
      </c>
      <c r="D46" s="55" t="s">
        <v>159</v>
      </c>
      <c r="E46" s="55" t="s">
        <v>159</v>
      </c>
      <c r="F46" s="55" t="s">
        <v>159</v>
      </c>
      <c r="G46" s="55" t="s">
        <v>160</v>
      </c>
      <c r="H46" s="55" t="s">
        <v>161</v>
      </c>
      <c r="I46" s="55" t="s">
        <v>159</v>
      </c>
      <c r="J46" s="55" t="s">
        <v>162</v>
      </c>
      <c r="K46" s="54" t="s">
        <v>163</v>
      </c>
      <c r="L46" s="55" t="s">
        <v>164</v>
      </c>
      <c r="M46" s="55" t="s">
        <v>164</v>
      </c>
    </row>
    <row r="47" spans="1:13">
      <c r="A47" s="56" t="s">
        <v>14</v>
      </c>
      <c r="B47" s="43" t="s">
        <v>165</v>
      </c>
      <c r="C47" s="43" t="s">
        <v>166</v>
      </c>
      <c r="D47" s="43" t="s">
        <v>167</v>
      </c>
      <c r="E47" s="43" t="s">
        <v>168</v>
      </c>
      <c r="F47" s="43" t="s">
        <v>121</v>
      </c>
      <c r="G47" s="43" t="s">
        <v>169</v>
      </c>
      <c r="H47" s="43" t="s">
        <v>170</v>
      </c>
      <c r="I47" s="43" t="s">
        <v>171</v>
      </c>
      <c r="J47" s="43" t="s">
        <v>172</v>
      </c>
      <c r="K47" s="56" t="s">
        <v>15</v>
      </c>
      <c r="L47" s="43" t="s">
        <v>16</v>
      </c>
      <c r="M47" s="43" t="s">
        <v>16</v>
      </c>
    </row>
    <row r="48" spans="1:13" ht="76.5" customHeight="1">
      <c r="A48" s="196" t="s">
        <v>896</v>
      </c>
      <c r="B48" s="196"/>
      <c r="C48" s="196"/>
      <c r="D48" s="196"/>
      <c r="E48" s="196"/>
      <c r="F48" s="196"/>
      <c r="G48" s="196"/>
      <c r="H48" s="196"/>
      <c r="I48" s="196"/>
      <c r="J48" s="196"/>
      <c r="K48" s="196"/>
      <c r="L48" s="196"/>
      <c r="M48" s="196"/>
    </row>
    <row r="49" spans="1:13" ht="15" customHeight="1">
      <c r="A49" s="197" t="s">
        <v>893</v>
      </c>
      <c r="B49" s="197"/>
      <c r="C49" s="197"/>
      <c r="D49" s="197"/>
      <c r="E49" s="197"/>
      <c r="F49" s="197"/>
      <c r="G49" s="197"/>
      <c r="H49" s="197"/>
      <c r="I49" s="197"/>
      <c r="J49" s="197"/>
      <c r="K49" s="197"/>
      <c r="L49" s="197"/>
      <c r="M49" s="53"/>
    </row>
    <row r="53" spans="1:13">
      <c r="K53" s="57"/>
      <c r="L53" s="57"/>
      <c r="M53" s="57"/>
    </row>
  </sheetData>
  <mergeCells count="8">
    <mergeCell ref="A48:M48"/>
    <mergeCell ref="A49:L49"/>
    <mergeCell ref="A1:M1"/>
    <mergeCell ref="A4:M4"/>
    <mergeCell ref="A10:M10"/>
    <mergeCell ref="A20:M20"/>
    <mergeCell ref="A32:M32"/>
    <mergeCell ref="A38:M38"/>
  </mergeCells>
  <printOptions horizontalCentered="1"/>
  <pageMargins left="0.70866141732283472" right="0.70866141732283472" top="0.74803149606299213" bottom="0.74803149606299213" header="0.31496062992125984" footer="0.31496062992125984"/>
  <pageSetup paperSize="9" scale="65"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0">
    <pageSetUpPr fitToPage="1"/>
  </sheetPr>
  <dimension ref="A1:M53"/>
  <sheetViews>
    <sheetView zoomScale="115" zoomScaleNormal="115" workbookViewId="0">
      <selection sqref="A1:M49"/>
    </sheetView>
  </sheetViews>
  <sheetFormatPr baseColWidth="10" defaultColWidth="9.19921875" defaultRowHeight="13"/>
  <cols>
    <col min="1" max="1" width="29.3984375" style="4" customWidth="1"/>
    <col min="2" max="2" width="17.3984375" style="4" customWidth="1"/>
    <col min="3" max="4" width="8.3984375" style="4" bestFit="1" customWidth="1"/>
    <col min="5" max="5" width="8" style="4" bestFit="1" customWidth="1"/>
    <col min="6" max="6" width="17.19921875" style="4" customWidth="1"/>
    <col min="7" max="9" width="8.3984375" style="4" bestFit="1" customWidth="1"/>
    <col min="10" max="10" width="9.3984375" style="4" bestFit="1" customWidth="1"/>
    <col min="11" max="16384" width="9.19921875" style="3"/>
  </cols>
  <sheetData>
    <row r="1" spans="1:13">
      <c r="A1" s="198" t="s">
        <v>898</v>
      </c>
      <c r="B1" s="198"/>
      <c r="C1" s="198"/>
      <c r="D1" s="198"/>
      <c r="E1" s="198"/>
      <c r="F1" s="198"/>
      <c r="G1" s="198"/>
      <c r="H1" s="198"/>
      <c r="I1" s="198"/>
      <c r="J1" s="198"/>
      <c r="K1" s="198"/>
      <c r="L1" s="198"/>
      <c r="M1" s="198"/>
    </row>
    <row r="2" spans="1:13">
      <c r="A2" s="42" t="s">
        <v>173</v>
      </c>
      <c r="B2" s="43" t="s">
        <v>1</v>
      </c>
      <c r="C2" s="43" t="s">
        <v>2</v>
      </c>
      <c r="D2" s="43" t="s">
        <v>3</v>
      </c>
      <c r="E2" s="43" t="s">
        <v>4</v>
      </c>
      <c r="F2" s="43" t="s">
        <v>5</v>
      </c>
      <c r="G2" s="43" t="s">
        <v>6</v>
      </c>
      <c r="H2" s="43" t="s">
        <v>7</v>
      </c>
      <c r="I2" s="43" t="s">
        <v>8</v>
      </c>
      <c r="J2" s="43" t="s">
        <v>9</v>
      </c>
      <c r="K2" s="44" t="s">
        <v>175</v>
      </c>
      <c r="L2" s="44" t="s">
        <v>176</v>
      </c>
      <c r="M2" s="44" t="s">
        <v>177</v>
      </c>
    </row>
    <row r="3" spans="1:13" ht="5.25" customHeight="1">
      <c r="A3" s="45"/>
      <c r="B3" s="46"/>
      <c r="C3" s="46"/>
      <c r="D3" s="46"/>
      <c r="E3" s="46"/>
      <c r="F3" s="46"/>
      <c r="G3" s="46"/>
      <c r="H3" s="46"/>
      <c r="I3" s="46"/>
      <c r="J3" s="46"/>
      <c r="K3" s="47"/>
      <c r="L3" s="47"/>
      <c r="M3" s="47"/>
    </row>
    <row r="4" spans="1:13" ht="15.75" customHeight="1">
      <c r="A4" s="199" t="s">
        <v>320</v>
      </c>
      <c r="B4" s="199"/>
      <c r="C4" s="199"/>
      <c r="D4" s="199"/>
      <c r="E4" s="199"/>
      <c r="F4" s="199"/>
      <c r="G4" s="199"/>
      <c r="H4" s="199"/>
      <c r="I4" s="199"/>
      <c r="J4" s="199"/>
      <c r="K4" s="199"/>
      <c r="L4" s="199"/>
      <c r="M4" s="199"/>
    </row>
    <row r="5" spans="1:13">
      <c r="A5" s="48" t="s">
        <v>191</v>
      </c>
      <c r="B5" s="49" t="s">
        <v>181</v>
      </c>
      <c r="C5" s="49" t="s">
        <v>182</v>
      </c>
      <c r="D5" s="49" t="s">
        <v>183</v>
      </c>
      <c r="E5" s="49" t="s">
        <v>184</v>
      </c>
      <c r="F5" s="49" t="s">
        <v>185</v>
      </c>
      <c r="G5" s="49" t="s">
        <v>180</v>
      </c>
      <c r="H5" s="49" t="s">
        <v>186</v>
      </c>
      <c r="I5" s="49" t="s">
        <v>187</v>
      </c>
      <c r="J5" s="49" t="s">
        <v>188</v>
      </c>
      <c r="K5" s="48" t="s">
        <v>189</v>
      </c>
      <c r="L5" s="49" t="s">
        <v>190</v>
      </c>
      <c r="M5" s="49" t="s">
        <v>190</v>
      </c>
    </row>
    <row r="6" spans="1:13">
      <c r="A6" s="48" t="s">
        <v>0</v>
      </c>
      <c r="B6" s="49" t="s">
        <v>192</v>
      </c>
      <c r="C6" s="49" t="s">
        <v>157</v>
      </c>
      <c r="D6" s="49" t="s">
        <v>193</v>
      </c>
      <c r="E6" s="49" t="s">
        <v>194</v>
      </c>
      <c r="F6" s="49" t="s">
        <v>195</v>
      </c>
      <c r="G6" s="49" t="s">
        <v>196</v>
      </c>
      <c r="H6" s="49" t="s">
        <v>30</v>
      </c>
      <c r="I6" s="49" t="s">
        <v>197</v>
      </c>
      <c r="J6" s="49" t="s">
        <v>198</v>
      </c>
      <c r="K6" s="48" t="s">
        <v>199</v>
      </c>
      <c r="L6" s="49" t="s">
        <v>200</v>
      </c>
      <c r="M6" s="49" t="s">
        <v>200</v>
      </c>
    </row>
    <row r="7" spans="1:13">
      <c r="A7" s="48" t="s">
        <v>25</v>
      </c>
      <c r="B7" s="49">
        <v>-0.749</v>
      </c>
      <c r="C7" s="49">
        <v>0.57899999999999996</v>
      </c>
      <c r="D7" s="49">
        <v>0.56100000000000005</v>
      </c>
      <c r="E7" s="49">
        <v>-0.80200000000000005</v>
      </c>
      <c r="F7" s="49">
        <v>-0.79200000000000004</v>
      </c>
      <c r="G7" s="49">
        <v>0.29699999999999999</v>
      </c>
      <c r="H7" s="49">
        <v>1.35E-2</v>
      </c>
      <c r="I7" s="49">
        <v>3.0800000000000001E-2</v>
      </c>
      <c r="J7" s="49">
        <v>5.6300000000000003E-2</v>
      </c>
      <c r="K7" s="48">
        <v>-0.20799999999999999</v>
      </c>
      <c r="L7" s="49">
        <v>-2.6100000000000002E-2</v>
      </c>
      <c r="M7" s="49">
        <v>-2.6100000000000002E-2</v>
      </c>
    </row>
    <row r="8" spans="1:13">
      <c r="A8" s="48"/>
      <c r="B8" s="49" t="s">
        <v>201</v>
      </c>
      <c r="C8" s="49" t="s">
        <v>202</v>
      </c>
      <c r="D8" s="49" t="s">
        <v>203</v>
      </c>
      <c r="E8" s="49" t="s">
        <v>204</v>
      </c>
      <c r="F8" s="49" t="s">
        <v>205</v>
      </c>
      <c r="G8" s="49" t="s">
        <v>156</v>
      </c>
      <c r="H8" s="49" t="s">
        <v>133</v>
      </c>
      <c r="I8" s="49" t="s">
        <v>206</v>
      </c>
      <c r="J8" s="49" t="s">
        <v>207</v>
      </c>
      <c r="K8" s="48" t="s">
        <v>208</v>
      </c>
      <c r="L8" s="49" t="s">
        <v>209</v>
      </c>
      <c r="M8" s="49" t="s">
        <v>209</v>
      </c>
    </row>
    <row r="9" spans="1:13">
      <c r="A9" s="48" t="s">
        <v>0</v>
      </c>
      <c r="B9" s="49"/>
      <c r="C9" s="49"/>
      <c r="D9" s="49"/>
      <c r="E9" s="49"/>
      <c r="F9" s="49"/>
      <c r="G9" s="49"/>
      <c r="H9" s="49"/>
      <c r="I9" s="49"/>
      <c r="J9" s="49"/>
      <c r="K9" s="48"/>
      <c r="L9" s="49"/>
      <c r="M9" s="49"/>
    </row>
    <row r="10" spans="1:13" ht="26.25" customHeight="1">
      <c r="A10" s="200" t="s">
        <v>178</v>
      </c>
      <c r="B10" s="200"/>
      <c r="C10" s="200"/>
      <c r="D10" s="200"/>
      <c r="E10" s="200"/>
      <c r="F10" s="200"/>
      <c r="G10" s="200"/>
      <c r="H10" s="200"/>
      <c r="I10" s="200"/>
      <c r="J10" s="200"/>
      <c r="K10" s="200"/>
      <c r="L10" s="200"/>
      <c r="M10" s="200"/>
    </row>
    <row r="11" spans="1:13">
      <c r="A11" s="48" t="s">
        <v>322</v>
      </c>
      <c r="B11" s="49" t="s">
        <v>516</v>
      </c>
      <c r="C11" s="49" t="s">
        <v>517</v>
      </c>
      <c r="D11" s="49" t="s">
        <v>476</v>
      </c>
      <c r="E11" s="49" t="s">
        <v>518</v>
      </c>
      <c r="F11" s="49" t="s">
        <v>519</v>
      </c>
      <c r="G11" s="49" t="s">
        <v>520</v>
      </c>
      <c r="H11" s="49" t="s">
        <v>521</v>
      </c>
      <c r="I11" s="49">
        <v>1.9800000000000002E-2</v>
      </c>
      <c r="J11" s="49">
        <v>2.06E-2</v>
      </c>
      <c r="K11" s="48" t="s">
        <v>522</v>
      </c>
      <c r="L11" s="49" t="s">
        <v>523</v>
      </c>
      <c r="M11" s="49" t="s">
        <v>523</v>
      </c>
    </row>
    <row r="12" spans="1:13">
      <c r="A12" s="48" t="s">
        <v>0</v>
      </c>
      <c r="B12" s="49" t="s">
        <v>524</v>
      </c>
      <c r="C12" s="49" t="s">
        <v>525</v>
      </c>
      <c r="D12" s="49" t="s">
        <v>525</v>
      </c>
      <c r="E12" s="49" t="s">
        <v>526</v>
      </c>
      <c r="F12" s="49" t="s">
        <v>527</v>
      </c>
      <c r="G12" s="49" t="s">
        <v>528</v>
      </c>
      <c r="H12" s="49" t="s">
        <v>341</v>
      </c>
      <c r="I12" s="49" t="s">
        <v>529</v>
      </c>
      <c r="J12" s="49" t="s">
        <v>151</v>
      </c>
      <c r="K12" s="48" t="s">
        <v>530</v>
      </c>
      <c r="L12" s="49" t="s">
        <v>531</v>
      </c>
      <c r="M12" s="49" t="s">
        <v>531</v>
      </c>
    </row>
    <row r="13" spans="1:13">
      <c r="A13" s="48" t="s">
        <v>344</v>
      </c>
      <c r="B13" s="49">
        <v>1.5599999999999999E-2</v>
      </c>
      <c r="C13" s="49">
        <v>8.0499999999999999E-3</v>
      </c>
      <c r="D13" s="49">
        <v>8.2000000000000007E-3</v>
      </c>
      <c r="E13" s="49">
        <v>1.15E-2</v>
      </c>
      <c r="F13" s="49">
        <v>8.6700000000000006E-3</v>
      </c>
      <c r="G13" s="49">
        <v>-2.0100000000000001E-4</v>
      </c>
      <c r="H13" s="49">
        <v>-7.7799999999999996E-3</v>
      </c>
      <c r="I13" s="49">
        <v>5.1700000000000001E-3</v>
      </c>
      <c r="J13" s="49">
        <v>5.0699999999999999E-3</v>
      </c>
      <c r="K13" s="48">
        <v>-5.0899999999999999E-3</v>
      </c>
      <c r="L13" s="49" t="s">
        <v>532</v>
      </c>
      <c r="M13" s="49" t="s">
        <v>532</v>
      </c>
    </row>
    <row r="14" spans="1:13">
      <c r="A14" s="48" t="s">
        <v>0</v>
      </c>
      <c r="B14" s="49" t="s">
        <v>533</v>
      </c>
      <c r="C14" s="49" t="s">
        <v>534</v>
      </c>
      <c r="D14" s="49" t="s">
        <v>535</v>
      </c>
      <c r="E14" s="49" t="s">
        <v>536</v>
      </c>
      <c r="F14" s="49" t="s">
        <v>537</v>
      </c>
      <c r="G14" s="49" t="s">
        <v>538</v>
      </c>
      <c r="H14" s="49" t="s">
        <v>539</v>
      </c>
      <c r="I14" s="49" t="s">
        <v>540</v>
      </c>
      <c r="J14" s="49" t="s">
        <v>541</v>
      </c>
      <c r="K14" s="48" t="s">
        <v>542</v>
      </c>
      <c r="L14" s="49" t="s">
        <v>543</v>
      </c>
      <c r="M14" s="49" t="s">
        <v>543</v>
      </c>
    </row>
    <row r="15" spans="1:13">
      <c r="A15" s="48" t="s">
        <v>367</v>
      </c>
      <c r="B15" s="49" t="s">
        <v>544</v>
      </c>
      <c r="C15" s="49">
        <v>-8.1799999999999998E-2</v>
      </c>
      <c r="D15" s="49">
        <v>-8.0600000000000005E-2</v>
      </c>
      <c r="E15" s="49">
        <v>-5.5300000000000002E-2</v>
      </c>
      <c r="F15" s="49" t="s">
        <v>545</v>
      </c>
      <c r="G15" s="49" t="s">
        <v>546</v>
      </c>
      <c r="H15" s="49" t="s">
        <v>547</v>
      </c>
      <c r="I15" s="49">
        <v>-4.8799999999999998E-3</v>
      </c>
      <c r="J15" s="49">
        <v>-6.7999999999999996E-3</v>
      </c>
      <c r="K15" s="48" t="s">
        <v>548</v>
      </c>
      <c r="L15" s="49" t="s">
        <v>549</v>
      </c>
      <c r="M15" s="49" t="s">
        <v>549</v>
      </c>
    </row>
    <row r="16" spans="1:13">
      <c r="A16" s="48" t="s">
        <v>0</v>
      </c>
      <c r="B16" s="49" t="s">
        <v>550</v>
      </c>
      <c r="C16" s="49" t="s">
        <v>551</v>
      </c>
      <c r="D16" s="49" t="s">
        <v>551</v>
      </c>
      <c r="E16" s="49" t="s">
        <v>552</v>
      </c>
      <c r="F16" s="49" t="s">
        <v>382</v>
      </c>
      <c r="G16" s="49" t="s">
        <v>553</v>
      </c>
      <c r="H16" s="49" t="s">
        <v>554</v>
      </c>
      <c r="I16" s="49" t="s">
        <v>555</v>
      </c>
      <c r="J16" s="49" t="s">
        <v>556</v>
      </c>
      <c r="K16" s="48" t="s">
        <v>153</v>
      </c>
      <c r="L16" s="49" t="s">
        <v>385</v>
      </c>
      <c r="M16" s="49" t="s">
        <v>385</v>
      </c>
    </row>
    <row r="17" spans="1:13">
      <c r="A17" s="48" t="s">
        <v>387</v>
      </c>
      <c r="B17" s="49" t="s">
        <v>557</v>
      </c>
      <c r="C17" s="49">
        <v>4.8800000000000003E-2</v>
      </c>
      <c r="D17" s="49">
        <v>4.9399999999999999E-2</v>
      </c>
      <c r="E17" s="49">
        <v>0.153</v>
      </c>
      <c r="F17" s="49" t="s">
        <v>558</v>
      </c>
      <c r="G17" s="49">
        <v>2.8899999999999999E-2</v>
      </c>
      <c r="H17" s="49">
        <v>5.5E-2</v>
      </c>
      <c r="I17" s="49">
        <v>8.2299999999999995E-3</v>
      </c>
      <c r="J17" s="49">
        <v>7.9399999999999991E-3</v>
      </c>
      <c r="K17" s="48">
        <v>7.1800000000000003E-2</v>
      </c>
      <c r="L17" s="49">
        <v>5.8700000000000002E-2</v>
      </c>
      <c r="M17" s="49">
        <v>5.8700000000000002E-2</v>
      </c>
    </row>
    <row r="18" spans="1:13">
      <c r="A18" s="48" t="s">
        <v>0</v>
      </c>
      <c r="B18" s="49" t="s">
        <v>559</v>
      </c>
      <c r="C18" s="49" t="s">
        <v>560</v>
      </c>
      <c r="D18" s="49" t="s">
        <v>561</v>
      </c>
      <c r="E18" s="49" t="s">
        <v>562</v>
      </c>
      <c r="F18" s="49" t="s">
        <v>563</v>
      </c>
      <c r="G18" s="49" t="s">
        <v>564</v>
      </c>
      <c r="H18" s="49" t="s">
        <v>565</v>
      </c>
      <c r="I18" s="49" t="s">
        <v>566</v>
      </c>
      <c r="J18" s="49" t="s">
        <v>567</v>
      </c>
      <c r="K18" s="48" t="s">
        <v>568</v>
      </c>
      <c r="L18" s="49" t="s">
        <v>408</v>
      </c>
      <c r="M18" s="49" t="s">
        <v>408</v>
      </c>
    </row>
    <row r="19" spans="1:13">
      <c r="A19" s="50"/>
      <c r="B19" s="51"/>
      <c r="C19" s="51"/>
      <c r="D19" s="51"/>
      <c r="E19" s="51"/>
      <c r="F19" s="51"/>
      <c r="G19" s="51"/>
      <c r="H19" s="51"/>
      <c r="I19" s="51"/>
      <c r="J19" s="51"/>
      <c r="K19" s="51"/>
      <c r="L19" s="51"/>
      <c r="M19" s="51"/>
    </row>
    <row r="20" spans="1:13" ht="24.75" customHeight="1">
      <c r="A20" s="200" t="s">
        <v>410</v>
      </c>
      <c r="B20" s="200"/>
      <c r="C20" s="200"/>
      <c r="D20" s="200"/>
      <c r="E20" s="200"/>
      <c r="F20" s="200"/>
      <c r="G20" s="200"/>
      <c r="H20" s="200"/>
      <c r="I20" s="200"/>
      <c r="J20" s="200"/>
      <c r="K20" s="200"/>
      <c r="L20" s="200"/>
      <c r="M20" s="200"/>
    </row>
    <row r="21" spans="1:13">
      <c r="A21" s="48" t="s">
        <v>569</v>
      </c>
      <c r="B21" s="52" t="s">
        <v>570</v>
      </c>
      <c r="C21" s="52" t="s">
        <v>571</v>
      </c>
      <c r="D21" s="52" t="s">
        <v>572</v>
      </c>
      <c r="E21" s="52" t="s">
        <v>573</v>
      </c>
      <c r="F21" s="52" t="s">
        <v>574</v>
      </c>
      <c r="G21" s="52"/>
      <c r="H21" s="52"/>
      <c r="I21" s="52" t="s">
        <v>575</v>
      </c>
      <c r="J21" s="52" t="s">
        <v>576</v>
      </c>
      <c r="K21" s="52"/>
      <c r="L21" s="52"/>
      <c r="M21" s="52"/>
    </row>
    <row r="22" spans="1:13">
      <c r="A22" s="48" t="s">
        <v>0</v>
      </c>
      <c r="B22" s="49" t="s">
        <v>577</v>
      </c>
      <c r="C22" s="49" t="s">
        <v>578</v>
      </c>
      <c r="D22" s="49" t="s">
        <v>578</v>
      </c>
      <c r="E22" s="49" t="s">
        <v>579</v>
      </c>
      <c r="F22" s="49" t="s">
        <v>580</v>
      </c>
      <c r="G22" s="49"/>
      <c r="H22" s="49"/>
      <c r="I22" s="49" t="s">
        <v>581</v>
      </c>
      <c r="J22" s="49" t="s">
        <v>582</v>
      </c>
      <c r="K22" s="48"/>
      <c r="L22" s="49"/>
      <c r="M22" s="49"/>
    </row>
    <row r="23" spans="1:13">
      <c r="A23" s="48" t="s">
        <v>79</v>
      </c>
      <c r="B23" s="49" t="s">
        <v>583</v>
      </c>
      <c r="C23" s="49" t="s">
        <v>584</v>
      </c>
      <c r="D23" s="49" t="s">
        <v>584</v>
      </c>
      <c r="E23" s="49" t="s">
        <v>585</v>
      </c>
      <c r="F23" s="49" t="s">
        <v>586</v>
      </c>
      <c r="G23" s="49" t="s">
        <v>587</v>
      </c>
      <c r="H23" s="49">
        <v>14</v>
      </c>
      <c r="I23" s="49" t="s">
        <v>588</v>
      </c>
      <c r="J23" s="49" t="s">
        <v>588</v>
      </c>
      <c r="K23" s="48"/>
      <c r="L23" s="49"/>
      <c r="M23" s="49"/>
    </row>
    <row r="24" spans="1:13">
      <c r="A24" s="48" t="s">
        <v>0</v>
      </c>
      <c r="B24" s="49" t="s">
        <v>589</v>
      </c>
      <c r="C24" s="49" t="s">
        <v>590</v>
      </c>
      <c r="D24" s="49" t="s">
        <v>590</v>
      </c>
      <c r="E24" s="49" t="s">
        <v>486</v>
      </c>
      <c r="F24" s="49" t="s">
        <v>591</v>
      </c>
      <c r="G24" s="49" t="s">
        <v>592</v>
      </c>
      <c r="H24" s="49" t="s">
        <v>593</v>
      </c>
      <c r="I24" s="49" t="s">
        <v>594</v>
      </c>
      <c r="J24" s="49"/>
      <c r="K24" s="48"/>
      <c r="L24" s="49"/>
      <c r="M24" s="49"/>
    </row>
    <row r="25" spans="1:13">
      <c r="A25" s="48" t="s">
        <v>83</v>
      </c>
      <c r="B25" s="49" t="s">
        <v>595</v>
      </c>
      <c r="C25" s="49" t="s">
        <v>596</v>
      </c>
      <c r="D25" s="49" t="s">
        <v>596</v>
      </c>
      <c r="E25" s="49" t="s">
        <v>597</v>
      </c>
      <c r="F25" s="49" t="s">
        <v>597</v>
      </c>
      <c r="G25" s="49" t="s">
        <v>598</v>
      </c>
      <c r="H25" s="49">
        <v>-4.9139999999999997</v>
      </c>
      <c r="I25" s="49" t="s">
        <v>599</v>
      </c>
      <c r="J25" s="49" t="s">
        <v>599</v>
      </c>
      <c r="K25" s="48"/>
      <c r="L25" s="49"/>
      <c r="M25" s="49"/>
    </row>
    <row r="26" spans="1:13">
      <c r="A26" s="48" t="s">
        <v>0</v>
      </c>
      <c r="B26" s="49" t="s">
        <v>600</v>
      </c>
      <c r="C26" s="49" t="s">
        <v>601</v>
      </c>
      <c r="D26" s="49" t="s">
        <v>602</v>
      </c>
      <c r="E26" s="49" t="s">
        <v>438</v>
      </c>
      <c r="F26" s="49" t="s">
        <v>603</v>
      </c>
      <c r="G26" s="49" t="s">
        <v>604</v>
      </c>
      <c r="H26" s="49" t="s">
        <v>605</v>
      </c>
      <c r="I26" s="49" t="s">
        <v>606</v>
      </c>
      <c r="J26" s="49" t="s">
        <v>607</v>
      </c>
      <c r="K26" s="48"/>
      <c r="L26" s="49"/>
      <c r="M26" s="49"/>
    </row>
    <row r="27" spans="1:13">
      <c r="A27" s="48" t="s">
        <v>82</v>
      </c>
      <c r="B27" s="49" t="s">
        <v>608</v>
      </c>
      <c r="C27" s="49" t="s">
        <v>609</v>
      </c>
      <c r="D27" s="49" t="s">
        <v>610</v>
      </c>
      <c r="E27" s="49" t="s">
        <v>611</v>
      </c>
      <c r="F27" s="49" t="s">
        <v>612</v>
      </c>
      <c r="G27" s="49" t="s">
        <v>462</v>
      </c>
      <c r="H27" s="49">
        <v>-4.6280000000000001</v>
      </c>
      <c r="I27" s="49" t="s">
        <v>613</v>
      </c>
      <c r="J27" s="49" t="s">
        <v>613</v>
      </c>
      <c r="K27" s="48"/>
      <c r="L27" s="49"/>
      <c r="M27" s="49"/>
    </row>
    <row r="28" spans="1:13">
      <c r="A28" s="48" t="s">
        <v>0</v>
      </c>
      <c r="B28" s="49" t="s">
        <v>614</v>
      </c>
      <c r="C28" s="49" t="s">
        <v>615</v>
      </c>
      <c r="D28" s="49" t="s">
        <v>615</v>
      </c>
      <c r="E28" s="49" t="s">
        <v>616</v>
      </c>
      <c r="F28" s="49" t="s">
        <v>617</v>
      </c>
      <c r="G28" s="49" t="s">
        <v>618</v>
      </c>
      <c r="H28" s="49" t="s">
        <v>619</v>
      </c>
      <c r="I28" s="49" t="s">
        <v>620</v>
      </c>
      <c r="J28" s="49" t="s">
        <v>621</v>
      </c>
      <c r="K28" s="48"/>
      <c r="L28" s="49"/>
      <c r="M28" s="49"/>
    </row>
    <row r="29" spans="1:13">
      <c r="A29" s="48" t="s">
        <v>174</v>
      </c>
      <c r="B29" s="49" t="s">
        <v>622</v>
      </c>
      <c r="C29" s="49" t="s">
        <v>623</v>
      </c>
      <c r="D29" s="49" t="s">
        <v>516</v>
      </c>
      <c r="E29" s="49" t="s">
        <v>624</v>
      </c>
      <c r="F29" s="49" t="s">
        <v>625</v>
      </c>
      <c r="G29" s="49" t="s">
        <v>626</v>
      </c>
      <c r="H29" s="49">
        <v>-190.7</v>
      </c>
      <c r="I29" s="49" t="s">
        <v>627</v>
      </c>
      <c r="J29" s="49" t="s">
        <v>517</v>
      </c>
      <c r="K29" s="48"/>
      <c r="L29" s="49"/>
      <c r="M29" s="49"/>
    </row>
    <row r="30" spans="1:13">
      <c r="A30" s="53"/>
      <c r="B30" s="49" t="s">
        <v>628</v>
      </c>
      <c r="C30" s="49" t="s">
        <v>629</v>
      </c>
      <c r="D30" s="49" t="s">
        <v>629</v>
      </c>
      <c r="E30" s="49" t="s">
        <v>630</v>
      </c>
      <c r="F30" s="49" t="s">
        <v>631</v>
      </c>
      <c r="G30" s="49" t="s">
        <v>555</v>
      </c>
      <c r="H30" s="49" t="s">
        <v>632</v>
      </c>
      <c r="I30" s="49" t="s">
        <v>633</v>
      </c>
      <c r="J30" s="49" t="s">
        <v>634</v>
      </c>
      <c r="K30" s="48"/>
      <c r="L30" s="49"/>
      <c r="M30" s="49"/>
    </row>
    <row r="31" spans="1:13">
      <c r="A31" s="50"/>
      <c r="B31" s="51"/>
      <c r="C31" s="51"/>
      <c r="D31" s="51"/>
      <c r="E31" s="51"/>
      <c r="F31" s="51"/>
      <c r="G31" s="51"/>
      <c r="H31" s="51"/>
      <c r="I31" s="51"/>
      <c r="J31" s="51"/>
      <c r="K31" s="51"/>
      <c r="L31" s="51"/>
      <c r="M31" s="51"/>
    </row>
    <row r="32" spans="1:13" ht="19.5" customHeight="1">
      <c r="A32" s="200" t="s">
        <v>487</v>
      </c>
      <c r="B32" s="200"/>
      <c r="C32" s="200"/>
      <c r="D32" s="200"/>
      <c r="E32" s="200"/>
      <c r="F32" s="200"/>
      <c r="G32" s="200"/>
      <c r="H32" s="200"/>
      <c r="I32" s="200"/>
      <c r="J32" s="200"/>
      <c r="K32" s="200"/>
      <c r="L32" s="200"/>
      <c r="M32" s="200"/>
    </row>
    <row r="33" spans="1:13">
      <c r="A33" s="48" t="s">
        <v>62</v>
      </c>
      <c r="B33" s="49" t="s">
        <v>635</v>
      </c>
      <c r="C33" s="49" t="s">
        <v>636</v>
      </c>
      <c r="D33" s="49" t="s">
        <v>637</v>
      </c>
      <c r="E33" s="49" t="s">
        <v>638</v>
      </c>
      <c r="F33" s="49"/>
      <c r="G33" s="49"/>
      <c r="H33" s="49"/>
      <c r="I33" s="49" t="s">
        <v>639</v>
      </c>
      <c r="J33" s="49" t="s">
        <v>640</v>
      </c>
      <c r="K33" s="48" t="s">
        <v>641</v>
      </c>
      <c r="L33" s="49" t="s">
        <v>0</v>
      </c>
      <c r="M33" s="49" t="s">
        <v>0</v>
      </c>
    </row>
    <row r="34" spans="1:13">
      <c r="A34" s="48" t="s">
        <v>0</v>
      </c>
      <c r="B34" s="49" t="s">
        <v>642</v>
      </c>
      <c r="C34" s="49" t="s">
        <v>643</v>
      </c>
      <c r="D34" s="49" t="s">
        <v>644</v>
      </c>
      <c r="E34" s="49" t="s">
        <v>645</v>
      </c>
      <c r="F34" s="49"/>
      <c r="G34" s="49"/>
      <c r="H34" s="49"/>
      <c r="I34" s="49" t="s">
        <v>646</v>
      </c>
      <c r="J34" s="49" t="s">
        <v>647</v>
      </c>
      <c r="K34" s="48" t="s">
        <v>648</v>
      </c>
      <c r="L34" s="49" t="s">
        <v>0</v>
      </c>
      <c r="M34" s="49" t="s">
        <v>0</v>
      </c>
    </row>
    <row r="35" spans="1:13">
      <c r="A35" s="48" t="s">
        <v>502</v>
      </c>
      <c r="B35" s="49" t="s">
        <v>649</v>
      </c>
      <c r="C35" s="49" t="s">
        <v>504</v>
      </c>
      <c r="D35" s="49" t="s">
        <v>504</v>
      </c>
      <c r="E35" s="49">
        <v>4.2599999999999999E-5</v>
      </c>
      <c r="F35" s="49"/>
      <c r="G35" s="49"/>
      <c r="H35" s="49"/>
      <c r="I35" s="49">
        <v>-1.7600000000000001E-3</v>
      </c>
      <c r="J35" s="49">
        <v>-8.6300000000000005E-4</v>
      </c>
      <c r="K35" s="48">
        <v>-1.1900000000000001E-3</v>
      </c>
      <c r="L35" s="49" t="s">
        <v>0</v>
      </c>
      <c r="M35" s="49" t="s">
        <v>0</v>
      </c>
    </row>
    <row r="36" spans="1:13">
      <c r="A36" s="52" t="s">
        <v>0</v>
      </c>
      <c r="B36" s="52" t="s">
        <v>650</v>
      </c>
      <c r="C36" s="52" t="s">
        <v>651</v>
      </c>
      <c r="D36" s="52" t="s">
        <v>652</v>
      </c>
      <c r="E36" s="52" t="s">
        <v>653</v>
      </c>
      <c r="F36" s="52"/>
      <c r="G36" s="52"/>
      <c r="H36" s="52"/>
      <c r="I36" s="52" t="s">
        <v>654</v>
      </c>
      <c r="J36" s="52" t="s">
        <v>655</v>
      </c>
      <c r="K36" s="52" t="s">
        <v>656</v>
      </c>
      <c r="L36" s="52" t="s">
        <v>0</v>
      </c>
      <c r="M36" s="52" t="s">
        <v>0</v>
      </c>
    </row>
    <row r="37" spans="1:13">
      <c r="A37" s="50"/>
      <c r="B37" s="51"/>
      <c r="C37" s="51"/>
      <c r="D37" s="51"/>
      <c r="E37" s="51"/>
      <c r="F37" s="51"/>
      <c r="G37" s="51"/>
      <c r="H37" s="51"/>
      <c r="I37" s="51"/>
      <c r="J37" s="51"/>
      <c r="K37" s="51"/>
      <c r="L37" s="51"/>
      <c r="M37" s="51"/>
    </row>
    <row r="38" spans="1:13" ht="19.5" customHeight="1">
      <c r="A38" s="200" t="s">
        <v>23</v>
      </c>
      <c r="B38" s="200"/>
      <c r="C38" s="200"/>
      <c r="D38" s="200"/>
      <c r="E38" s="200"/>
      <c r="F38" s="200"/>
      <c r="G38" s="200"/>
      <c r="H38" s="200"/>
      <c r="I38" s="200"/>
      <c r="J38" s="200"/>
      <c r="K38" s="200"/>
      <c r="L38" s="200"/>
      <c r="M38" s="200"/>
    </row>
    <row r="39" spans="1:13">
      <c r="A39" s="48" t="s">
        <v>17</v>
      </c>
      <c r="B39" s="49"/>
      <c r="C39" s="49" t="s">
        <v>26</v>
      </c>
      <c r="D39" s="49"/>
      <c r="E39" s="49"/>
      <c r="F39" s="49"/>
      <c r="G39" s="49"/>
      <c r="H39" s="49"/>
      <c r="I39" s="49"/>
      <c r="J39" s="49"/>
      <c r="K39" s="49"/>
      <c r="L39" s="49"/>
      <c r="M39" s="49"/>
    </row>
    <row r="40" spans="1:13">
      <c r="A40" s="48" t="s">
        <v>18</v>
      </c>
      <c r="B40" s="49"/>
      <c r="C40" s="49"/>
      <c r="D40" s="49" t="s">
        <v>26</v>
      </c>
      <c r="E40" s="49"/>
      <c r="F40" s="49"/>
      <c r="G40" s="49"/>
      <c r="H40" s="49" t="s">
        <v>26</v>
      </c>
      <c r="I40" s="49"/>
      <c r="J40" s="49" t="s">
        <v>26</v>
      </c>
      <c r="K40" s="49" t="s">
        <v>26</v>
      </c>
      <c r="L40" s="49" t="s">
        <v>26</v>
      </c>
      <c r="M40" s="49" t="s">
        <v>26</v>
      </c>
    </row>
    <row r="41" spans="1:13">
      <c r="A41" s="48" t="s">
        <v>19</v>
      </c>
      <c r="B41" s="49"/>
      <c r="C41" s="49"/>
      <c r="D41" s="49"/>
      <c r="E41" s="49" t="s">
        <v>26</v>
      </c>
      <c r="F41" s="49"/>
      <c r="G41" s="49"/>
      <c r="H41" s="49"/>
      <c r="I41" s="49"/>
      <c r="J41" s="49"/>
      <c r="K41" s="49"/>
      <c r="L41" s="49"/>
      <c r="M41" s="49"/>
    </row>
    <row r="42" spans="1:13">
      <c r="A42" s="48" t="s">
        <v>20</v>
      </c>
      <c r="B42" s="49" t="s">
        <v>0</v>
      </c>
      <c r="C42" s="49" t="s">
        <v>0</v>
      </c>
      <c r="D42" s="49" t="s">
        <v>0</v>
      </c>
      <c r="E42" s="49" t="s">
        <v>0</v>
      </c>
      <c r="F42" s="49" t="s">
        <v>26</v>
      </c>
      <c r="G42" s="49" t="s">
        <v>26</v>
      </c>
      <c r="H42" s="49" t="s">
        <v>26</v>
      </c>
      <c r="I42" s="49"/>
      <c r="J42" s="49"/>
      <c r="K42" s="49" t="s">
        <v>0</v>
      </c>
      <c r="L42" s="49" t="s">
        <v>26</v>
      </c>
      <c r="M42" s="49" t="s">
        <v>26</v>
      </c>
    </row>
    <row r="43" spans="1:13">
      <c r="A43" s="48" t="s">
        <v>179</v>
      </c>
      <c r="B43" s="49"/>
      <c r="C43" s="49"/>
      <c r="D43" s="49"/>
      <c r="E43" s="49"/>
      <c r="F43" s="49"/>
      <c r="G43" s="49" t="s">
        <v>26</v>
      </c>
      <c r="H43" s="49" t="s">
        <v>26</v>
      </c>
      <c r="I43" s="49"/>
      <c r="J43" s="49"/>
      <c r="K43" s="49"/>
      <c r="L43" s="49"/>
      <c r="M43" s="49" t="s">
        <v>26</v>
      </c>
    </row>
    <row r="44" spans="1:13">
      <c r="A44" s="48" t="s">
        <v>22</v>
      </c>
      <c r="B44" s="49"/>
      <c r="C44" s="49"/>
      <c r="D44" s="49"/>
      <c r="E44" s="49"/>
      <c r="F44" s="49"/>
      <c r="G44" s="49"/>
      <c r="H44" s="49" t="s">
        <v>26</v>
      </c>
      <c r="I44" s="49"/>
      <c r="J44" s="49"/>
      <c r="K44" s="49" t="s">
        <v>26</v>
      </c>
      <c r="L44" s="49" t="s">
        <v>26</v>
      </c>
      <c r="M44" s="49" t="s">
        <v>26</v>
      </c>
    </row>
    <row r="45" spans="1:13">
      <c r="A45" s="48" t="s">
        <v>21</v>
      </c>
      <c r="B45" s="49"/>
      <c r="C45" s="49"/>
      <c r="D45" s="49"/>
      <c r="E45" s="49"/>
      <c r="F45" s="49"/>
      <c r="G45" s="49"/>
      <c r="H45" s="49"/>
      <c r="I45" s="49" t="s">
        <v>26</v>
      </c>
      <c r="J45" s="49" t="s">
        <v>26</v>
      </c>
      <c r="K45" s="49" t="s">
        <v>26</v>
      </c>
      <c r="L45" s="49" t="s">
        <v>26</v>
      </c>
      <c r="M45" s="49" t="s">
        <v>26</v>
      </c>
    </row>
    <row r="46" spans="1:13">
      <c r="A46" s="54" t="s">
        <v>13</v>
      </c>
      <c r="B46" s="55" t="s">
        <v>158</v>
      </c>
      <c r="C46" s="55" t="s">
        <v>159</v>
      </c>
      <c r="D46" s="55" t="s">
        <v>159</v>
      </c>
      <c r="E46" s="55" t="s">
        <v>159</v>
      </c>
      <c r="F46" s="55" t="s">
        <v>159</v>
      </c>
      <c r="G46" s="55" t="s">
        <v>160</v>
      </c>
      <c r="H46" s="55" t="s">
        <v>161</v>
      </c>
      <c r="I46" s="55" t="s">
        <v>159</v>
      </c>
      <c r="J46" s="55" t="s">
        <v>162</v>
      </c>
      <c r="K46" s="54" t="s">
        <v>163</v>
      </c>
      <c r="L46" s="55" t="s">
        <v>164</v>
      </c>
      <c r="M46" s="55" t="s">
        <v>164</v>
      </c>
    </row>
    <row r="47" spans="1:13">
      <c r="A47" s="56" t="s">
        <v>14</v>
      </c>
      <c r="B47" s="43" t="s">
        <v>165</v>
      </c>
      <c r="C47" s="43" t="s">
        <v>166</v>
      </c>
      <c r="D47" s="43" t="s">
        <v>167</v>
      </c>
      <c r="E47" s="43" t="s">
        <v>168</v>
      </c>
      <c r="F47" s="43" t="s">
        <v>121</v>
      </c>
      <c r="G47" s="43" t="s">
        <v>169</v>
      </c>
      <c r="H47" s="43" t="s">
        <v>170</v>
      </c>
      <c r="I47" s="43" t="s">
        <v>171</v>
      </c>
      <c r="J47" s="43" t="s">
        <v>172</v>
      </c>
      <c r="K47" s="56" t="s">
        <v>15</v>
      </c>
      <c r="L47" s="43" t="s">
        <v>16</v>
      </c>
      <c r="M47" s="43" t="s">
        <v>16</v>
      </c>
    </row>
    <row r="48" spans="1:13" ht="76.5" customHeight="1">
      <c r="A48" s="196" t="s">
        <v>896</v>
      </c>
      <c r="B48" s="196"/>
      <c r="C48" s="196"/>
      <c r="D48" s="196"/>
      <c r="E48" s="196"/>
      <c r="F48" s="196"/>
      <c r="G48" s="196"/>
      <c r="H48" s="196"/>
      <c r="I48" s="196"/>
      <c r="J48" s="196"/>
      <c r="K48" s="196"/>
      <c r="L48" s="196"/>
      <c r="M48" s="196"/>
    </row>
    <row r="49" spans="1:13" ht="15" customHeight="1">
      <c r="A49" s="197" t="s">
        <v>893</v>
      </c>
      <c r="B49" s="197"/>
      <c r="C49" s="197"/>
      <c r="D49" s="197"/>
      <c r="E49" s="197"/>
      <c r="F49" s="197"/>
      <c r="G49" s="197"/>
      <c r="H49" s="197"/>
      <c r="I49" s="197"/>
      <c r="J49" s="197"/>
      <c r="K49" s="197"/>
      <c r="L49" s="197"/>
      <c r="M49" s="53"/>
    </row>
    <row r="53" spans="1:13">
      <c r="K53" s="4"/>
      <c r="L53" s="4"/>
      <c r="M53" s="4"/>
    </row>
  </sheetData>
  <mergeCells count="8">
    <mergeCell ref="A48:M48"/>
    <mergeCell ref="A49:L49"/>
    <mergeCell ref="A1:M1"/>
    <mergeCell ref="A4:M4"/>
    <mergeCell ref="A10:M10"/>
    <mergeCell ref="A20:M20"/>
    <mergeCell ref="A32:M32"/>
    <mergeCell ref="A38:M38"/>
  </mergeCells>
  <printOptions horizontalCentered="1"/>
  <pageMargins left="0.70866141732283472" right="0.70866141732283472" top="0.74803149606299213" bottom="0.74803149606299213" header="0.31496062992125984" footer="0.31496062992125984"/>
  <pageSetup paperSize="9" scale="64"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1">
    <pageSetUpPr fitToPage="1"/>
  </sheetPr>
  <dimension ref="A1:M53"/>
  <sheetViews>
    <sheetView zoomScale="115" zoomScaleNormal="115" workbookViewId="0">
      <selection sqref="A1:M48"/>
    </sheetView>
  </sheetViews>
  <sheetFormatPr baseColWidth="10" defaultColWidth="9.19921875" defaultRowHeight="13"/>
  <cols>
    <col min="1" max="1" width="27.59765625" style="4" bestFit="1" customWidth="1"/>
    <col min="2" max="2" width="17.3984375" style="4" customWidth="1"/>
    <col min="3" max="4" width="8.3984375" style="4" bestFit="1" customWidth="1"/>
    <col min="5" max="5" width="8" style="4" bestFit="1" customWidth="1"/>
    <col min="6" max="6" width="17.19921875" style="4" customWidth="1"/>
    <col min="7" max="9" width="8.3984375" style="4" bestFit="1" customWidth="1"/>
    <col min="10" max="10" width="9.3984375" style="4" bestFit="1" customWidth="1"/>
    <col min="11" max="16384" width="9.19921875" style="3"/>
  </cols>
  <sheetData>
    <row r="1" spans="1:13">
      <c r="A1" s="198" t="s">
        <v>899</v>
      </c>
      <c r="B1" s="198"/>
      <c r="C1" s="198"/>
      <c r="D1" s="198"/>
      <c r="E1" s="198"/>
      <c r="F1" s="198"/>
      <c r="G1" s="198"/>
      <c r="H1" s="198"/>
      <c r="I1" s="198"/>
      <c r="J1" s="198"/>
      <c r="K1" s="198"/>
      <c r="L1" s="198"/>
      <c r="M1" s="198"/>
    </row>
    <row r="2" spans="1:13">
      <c r="A2" s="42" t="s">
        <v>173</v>
      </c>
      <c r="B2" s="43" t="s">
        <v>1</v>
      </c>
      <c r="C2" s="43" t="s">
        <v>2</v>
      </c>
      <c r="D2" s="43" t="s">
        <v>3</v>
      </c>
      <c r="E2" s="43" t="s">
        <v>4</v>
      </c>
      <c r="F2" s="43" t="s">
        <v>5</v>
      </c>
      <c r="G2" s="43" t="s">
        <v>6</v>
      </c>
      <c r="H2" s="43" t="s">
        <v>7</v>
      </c>
      <c r="I2" s="43" t="s">
        <v>8</v>
      </c>
      <c r="J2" s="43" t="s">
        <v>9</v>
      </c>
      <c r="K2" s="44" t="s">
        <v>175</v>
      </c>
      <c r="L2" s="44" t="s">
        <v>176</v>
      </c>
      <c r="M2" s="44" t="s">
        <v>177</v>
      </c>
    </row>
    <row r="3" spans="1:13" ht="5.25" customHeight="1">
      <c r="A3" s="45"/>
      <c r="B3" s="46"/>
      <c r="C3" s="46"/>
      <c r="D3" s="46"/>
      <c r="E3" s="46"/>
      <c r="F3" s="46"/>
      <c r="G3" s="46"/>
      <c r="H3" s="46"/>
      <c r="I3" s="46"/>
      <c r="J3" s="46"/>
      <c r="K3" s="47"/>
      <c r="L3" s="47"/>
      <c r="M3" s="47"/>
    </row>
    <row r="4" spans="1:13" ht="15.75" customHeight="1">
      <c r="A4" s="199" t="s">
        <v>320</v>
      </c>
      <c r="B4" s="199"/>
      <c r="C4" s="199"/>
      <c r="D4" s="199"/>
      <c r="E4" s="199"/>
      <c r="F4" s="199"/>
      <c r="G4" s="199"/>
      <c r="H4" s="199"/>
      <c r="I4" s="199"/>
      <c r="J4" s="199"/>
      <c r="K4" s="199"/>
      <c r="L4" s="199"/>
      <c r="M4" s="199"/>
    </row>
    <row r="5" spans="1:13">
      <c r="A5" s="48" t="s">
        <v>321</v>
      </c>
      <c r="B5" s="49" t="s">
        <v>658</v>
      </c>
      <c r="C5" s="49" t="s">
        <v>659</v>
      </c>
      <c r="D5" s="49" t="s">
        <v>660</v>
      </c>
      <c r="E5" s="49" t="s">
        <v>661</v>
      </c>
      <c r="F5" s="49">
        <v>9.8699999999999996E-2</v>
      </c>
      <c r="G5" s="49" t="s">
        <v>662</v>
      </c>
      <c r="H5" s="49" t="s">
        <v>663</v>
      </c>
      <c r="I5" s="49" t="s">
        <v>664</v>
      </c>
      <c r="J5" s="49" t="s">
        <v>665</v>
      </c>
      <c r="K5" s="48" t="s">
        <v>666</v>
      </c>
      <c r="L5" s="49" t="s">
        <v>667</v>
      </c>
      <c r="M5" s="49" t="s">
        <v>667</v>
      </c>
    </row>
    <row r="6" spans="1:13">
      <c r="A6" s="48" t="s">
        <v>0</v>
      </c>
      <c r="B6" s="49">
        <v>7.7499999999999999E-2</v>
      </c>
      <c r="C6" s="49">
        <v>6.1600000000000002E-2</v>
      </c>
      <c r="D6" s="49">
        <v>5.8900000000000001E-2</v>
      </c>
      <c r="E6" s="49">
        <v>3.2000000000000001E-2</v>
      </c>
      <c r="F6" s="49">
        <v>0</v>
      </c>
      <c r="G6" s="49">
        <v>2.6100000000000002E-2</v>
      </c>
      <c r="H6" s="49">
        <v>2.3900000000000001E-2</v>
      </c>
      <c r="I6" s="49">
        <v>3.2000000000000001E-2</v>
      </c>
      <c r="J6" s="49">
        <v>2.7099999999999999E-2</v>
      </c>
      <c r="K6" s="48">
        <v>2.52E-2</v>
      </c>
      <c r="L6" s="49">
        <v>2.2200000000000001E-2</v>
      </c>
      <c r="M6" s="49">
        <v>2.2200000000000001E-2</v>
      </c>
    </row>
    <row r="7" spans="1:13">
      <c r="A7" s="48" t="s">
        <v>25</v>
      </c>
      <c r="B7" s="49">
        <v>-0.39</v>
      </c>
      <c r="C7" s="49">
        <v>0.86299999999999999</v>
      </c>
      <c r="D7" s="49">
        <v>0.89600000000000002</v>
      </c>
      <c r="E7" s="49">
        <v>0.316</v>
      </c>
      <c r="F7" s="49">
        <v>0.34300000000000003</v>
      </c>
      <c r="G7" s="49">
        <v>0.65800000000000003</v>
      </c>
      <c r="H7" s="49">
        <v>0.80400000000000005</v>
      </c>
      <c r="I7" s="49">
        <v>0.57499999999999996</v>
      </c>
      <c r="J7" s="49">
        <v>0.55400000000000005</v>
      </c>
      <c r="K7" s="48">
        <v>0.72299999999999998</v>
      </c>
      <c r="L7" s="49">
        <v>0.66100000000000003</v>
      </c>
      <c r="M7" s="49">
        <v>0.66100000000000003</v>
      </c>
    </row>
    <row r="8" spans="1:13">
      <c r="A8" s="48"/>
      <c r="B8" s="49">
        <v>1.3460000000000001</v>
      </c>
      <c r="C8" s="49">
        <v>1.0920000000000001</v>
      </c>
      <c r="D8" s="49">
        <v>1.0569999999999999</v>
      </c>
      <c r="E8" s="49">
        <v>0.64700000000000002</v>
      </c>
      <c r="F8" s="49">
        <v>0</v>
      </c>
      <c r="G8" s="49">
        <v>0.54700000000000004</v>
      </c>
      <c r="H8" s="49">
        <v>0.53600000000000003</v>
      </c>
      <c r="I8" s="49">
        <v>0.68600000000000005</v>
      </c>
      <c r="J8" s="49">
        <v>0.58299999999999996</v>
      </c>
      <c r="K8" s="48">
        <v>0.57899999999999996</v>
      </c>
      <c r="L8" s="49">
        <v>0.46100000000000002</v>
      </c>
      <c r="M8" s="49">
        <v>0.46100000000000002</v>
      </c>
    </row>
    <row r="9" spans="1:13">
      <c r="A9" s="48" t="s">
        <v>0</v>
      </c>
      <c r="B9" s="49"/>
      <c r="C9" s="49"/>
      <c r="D9" s="49"/>
      <c r="E9" s="49"/>
      <c r="F9" s="49"/>
      <c r="G9" s="49"/>
      <c r="H9" s="49"/>
      <c r="I9" s="49"/>
      <c r="J9" s="49"/>
      <c r="K9" s="48"/>
      <c r="L9" s="49"/>
      <c r="M9" s="49"/>
    </row>
    <row r="10" spans="1:13" ht="26.25" customHeight="1">
      <c r="A10" s="200" t="s">
        <v>178</v>
      </c>
      <c r="B10" s="200"/>
      <c r="C10" s="200"/>
      <c r="D10" s="200"/>
      <c r="E10" s="200"/>
      <c r="F10" s="200"/>
      <c r="G10" s="200"/>
      <c r="H10" s="200"/>
      <c r="I10" s="200"/>
      <c r="J10" s="200"/>
      <c r="K10" s="200"/>
      <c r="L10" s="200"/>
      <c r="M10" s="200"/>
    </row>
    <row r="11" spans="1:13">
      <c r="A11" s="48" t="s">
        <v>322</v>
      </c>
      <c r="B11" s="49" t="s">
        <v>668</v>
      </c>
      <c r="C11" s="49" t="s">
        <v>669</v>
      </c>
      <c r="D11" s="49" t="s">
        <v>670</v>
      </c>
      <c r="E11" s="49" t="s">
        <v>671</v>
      </c>
      <c r="F11" s="49">
        <v>8.8599999999999998E-2</v>
      </c>
      <c r="G11" s="49" t="s">
        <v>672</v>
      </c>
      <c r="H11" s="49" t="s">
        <v>665</v>
      </c>
      <c r="I11" s="49">
        <v>3.78E-2</v>
      </c>
      <c r="J11" s="49">
        <v>3.7699999999999997E-2</v>
      </c>
      <c r="K11" s="48" t="s">
        <v>673</v>
      </c>
      <c r="L11" s="49" t="s">
        <v>674</v>
      </c>
      <c r="M11" s="49" t="s">
        <v>674</v>
      </c>
    </row>
    <row r="12" spans="1:13">
      <c r="A12" s="48" t="s">
        <v>0</v>
      </c>
      <c r="B12" s="49">
        <v>6.25E-2</v>
      </c>
      <c r="C12" s="49">
        <v>4.7300000000000002E-2</v>
      </c>
      <c r="D12" s="49">
        <v>4.65E-2</v>
      </c>
      <c r="E12" s="49">
        <v>3.1899999999999998E-2</v>
      </c>
      <c r="F12" s="49">
        <v>0</v>
      </c>
      <c r="G12" s="49">
        <v>2.3800000000000002E-2</v>
      </c>
      <c r="H12" s="49">
        <v>2.1600000000000001E-2</v>
      </c>
      <c r="I12" s="49">
        <v>2.9000000000000001E-2</v>
      </c>
      <c r="J12" s="49">
        <v>2.4500000000000001E-2</v>
      </c>
      <c r="K12" s="48">
        <v>2.2599999999999999E-2</v>
      </c>
      <c r="L12" s="49">
        <v>1.89E-2</v>
      </c>
      <c r="M12" s="49">
        <v>1.89E-2</v>
      </c>
    </row>
    <row r="13" spans="1:13">
      <c r="A13" s="48" t="s">
        <v>344</v>
      </c>
      <c r="B13" s="49">
        <v>7.62E-3</v>
      </c>
      <c r="C13" s="49">
        <v>-2.1100000000000001E-4</v>
      </c>
      <c r="D13" s="49">
        <v>4.7800000000000002E-4</v>
      </c>
      <c r="E13" s="49">
        <v>1.0699999999999999E-2</v>
      </c>
      <c r="F13" s="49">
        <v>9.7599999999999996E-3</v>
      </c>
      <c r="G13" s="49">
        <v>2.3400000000000001E-3</v>
      </c>
      <c r="H13" s="49">
        <v>-5.4099999999999999E-3</v>
      </c>
      <c r="I13" s="49">
        <v>3.0400000000000002E-3</v>
      </c>
      <c r="J13" s="49">
        <v>3.5999999999999999E-3</v>
      </c>
      <c r="K13" s="48">
        <v>-4.2399999999999998E-3</v>
      </c>
      <c r="L13" s="49">
        <v>-5.9699999999999996E-3</v>
      </c>
      <c r="M13" s="49">
        <v>-5.9699999999999996E-3</v>
      </c>
    </row>
    <row r="14" spans="1:13">
      <c r="A14" s="48" t="s">
        <v>0</v>
      </c>
      <c r="B14" s="49">
        <v>1.9300000000000001E-2</v>
      </c>
      <c r="C14" s="49">
        <v>1.4999999999999999E-2</v>
      </c>
      <c r="D14" s="49">
        <v>1.47E-2</v>
      </c>
      <c r="E14" s="49">
        <v>9.4000000000000004E-3</v>
      </c>
      <c r="F14" s="49">
        <v>0</v>
      </c>
      <c r="G14" s="49">
        <v>6.1799999999999997E-3</v>
      </c>
      <c r="H14" s="49">
        <v>5.1599999999999997E-3</v>
      </c>
      <c r="I14" s="49">
        <v>7.6299999999999996E-3</v>
      </c>
      <c r="J14" s="49">
        <v>6.6E-3</v>
      </c>
      <c r="K14" s="48">
        <v>5.5300000000000002E-3</v>
      </c>
      <c r="L14" s="49">
        <v>4.7000000000000002E-3</v>
      </c>
      <c r="M14" s="49">
        <v>4.7000000000000002E-3</v>
      </c>
    </row>
    <row r="15" spans="1:13">
      <c r="A15" s="48" t="s">
        <v>367</v>
      </c>
      <c r="B15" s="49" t="s">
        <v>675</v>
      </c>
      <c r="C15" s="49" t="s">
        <v>676</v>
      </c>
      <c r="D15" s="49" t="s">
        <v>488</v>
      </c>
      <c r="E15" s="49" t="s">
        <v>677</v>
      </c>
      <c r="F15" s="49">
        <v>-7.6399999999999996E-2</v>
      </c>
      <c r="G15" s="49">
        <v>-2.8400000000000002E-2</v>
      </c>
      <c r="H15" s="49" t="s">
        <v>678</v>
      </c>
      <c r="I15" s="49">
        <v>-2.4500000000000001E-2</v>
      </c>
      <c r="J15" s="49">
        <v>-2.4299999999999999E-2</v>
      </c>
      <c r="K15" s="48" t="s">
        <v>679</v>
      </c>
      <c r="L15" s="49" t="s">
        <v>680</v>
      </c>
      <c r="M15" s="49" t="s">
        <v>680</v>
      </c>
    </row>
    <row r="16" spans="1:13">
      <c r="A16" s="48" t="s">
        <v>0</v>
      </c>
      <c r="B16" s="49">
        <v>7.3499999999999996E-2</v>
      </c>
      <c r="C16" s="49">
        <v>5.4100000000000002E-2</v>
      </c>
      <c r="D16" s="49">
        <v>5.2400000000000002E-2</v>
      </c>
      <c r="E16" s="49">
        <v>3.7400000000000003E-2</v>
      </c>
      <c r="F16" s="49">
        <v>0</v>
      </c>
      <c r="G16" s="49">
        <v>2.53E-2</v>
      </c>
      <c r="H16" s="49">
        <v>2.3400000000000001E-2</v>
      </c>
      <c r="I16" s="49">
        <v>3.0300000000000001E-2</v>
      </c>
      <c r="J16" s="49">
        <v>2.58E-2</v>
      </c>
      <c r="K16" s="48">
        <v>2.4E-2</v>
      </c>
      <c r="L16" s="49">
        <v>2.1399999999999999E-2</v>
      </c>
      <c r="M16" s="49">
        <v>2.1399999999999999E-2</v>
      </c>
    </row>
    <row r="17" spans="1:13">
      <c r="A17" s="48" t="s">
        <v>387</v>
      </c>
      <c r="B17" s="49">
        <v>0.22</v>
      </c>
      <c r="C17" s="49">
        <v>3.4599999999999999E-2</v>
      </c>
      <c r="D17" s="49">
        <v>2.8299999999999999E-2</v>
      </c>
      <c r="E17" s="49">
        <v>2.35E-2</v>
      </c>
      <c r="F17" s="49">
        <v>2.2599999999999999E-2</v>
      </c>
      <c r="G17" s="49">
        <v>-5.6000000000000001E-2</v>
      </c>
      <c r="H17" s="49">
        <v>-4.24E-2</v>
      </c>
      <c r="I17" s="49">
        <v>-4.9700000000000001E-2</v>
      </c>
      <c r="J17" s="49">
        <v>-4.7899999999999998E-2</v>
      </c>
      <c r="K17" s="48">
        <v>-3.8300000000000001E-2</v>
      </c>
      <c r="L17" s="49">
        <v>-2.8899999999999999E-2</v>
      </c>
      <c r="M17" s="49">
        <v>-2.8899999999999999E-2</v>
      </c>
    </row>
    <row r="18" spans="1:13">
      <c r="A18" s="48" t="s">
        <v>0</v>
      </c>
      <c r="B18" s="49">
        <v>0.158</v>
      </c>
      <c r="C18" s="49">
        <v>0.126</v>
      </c>
      <c r="D18" s="49">
        <v>0.122</v>
      </c>
      <c r="E18" s="49">
        <v>8.1799999999999998E-2</v>
      </c>
      <c r="F18" s="49">
        <v>0</v>
      </c>
      <c r="G18" s="49">
        <v>6.2100000000000002E-2</v>
      </c>
      <c r="H18" s="49">
        <v>6.1400000000000003E-2</v>
      </c>
      <c r="I18" s="49">
        <v>7.5999999999999998E-2</v>
      </c>
      <c r="J18" s="49">
        <v>6.5199999999999994E-2</v>
      </c>
      <c r="K18" s="48">
        <v>6.4899999999999999E-2</v>
      </c>
      <c r="L18" s="49">
        <v>5.5199999999999999E-2</v>
      </c>
      <c r="M18" s="49">
        <v>5.5199999999999999E-2</v>
      </c>
    </row>
    <row r="19" spans="1:13">
      <c r="A19" s="50"/>
      <c r="B19" s="51"/>
      <c r="C19" s="51"/>
      <c r="D19" s="51"/>
      <c r="E19" s="51"/>
      <c r="F19" s="51"/>
      <c r="G19" s="51"/>
      <c r="H19" s="51"/>
      <c r="I19" s="51"/>
      <c r="J19" s="51"/>
      <c r="K19" s="51"/>
      <c r="L19" s="51"/>
      <c r="M19" s="51"/>
    </row>
    <row r="20" spans="1:13" ht="24.75" customHeight="1">
      <c r="A20" s="200" t="s">
        <v>410</v>
      </c>
      <c r="B20" s="200"/>
      <c r="C20" s="200"/>
      <c r="D20" s="200"/>
      <c r="E20" s="200"/>
      <c r="F20" s="200"/>
      <c r="G20" s="200"/>
      <c r="H20" s="200"/>
      <c r="I20" s="200"/>
      <c r="J20" s="200"/>
      <c r="K20" s="200"/>
      <c r="L20" s="200"/>
      <c r="M20" s="200"/>
    </row>
    <row r="21" spans="1:13">
      <c r="A21" s="48" t="s">
        <v>681</v>
      </c>
      <c r="B21" s="52" t="s">
        <v>682</v>
      </c>
      <c r="C21" s="52" t="s">
        <v>683</v>
      </c>
      <c r="D21" s="52" t="s">
        <v>684</v>
      </c>
      <c r="E21" s="52" t="s">
        <v>414</v>
      </c>
      <c r="F21" s="52">
        <v>-0.16</v>
      </c>
      <c r="G21" s="52" t="s">
        <v>685</v>
      </c>
      <c r="H21" s="52">
        <v>-4.7640000000000002</v>
      </c>
      <c r="I21" s="52" t="s">
        <v>685</v>
      </c>
      <c r="J21" s="52" t="s">
        <v>685</v>
      </c>
      <c r="K21" s="52" t="s">
        <v>0</v>
      </c>
      <c r="L21" s="52" t="s">
        <v>0</v>
      </c>
      <c r="M21" s="52" t="s">
        <v>0</v>
      </c>
    </row>
    <row r="22" spans="1:13">
      <c r="A22" s="48" t="s">
        <v>0</v>
      </c>
      <c r="B22" s="49">
        <v>0.06</v>
      </c>
      <c r="C22" s="49">
        <v>5.1200000000000002E-2</v>
      </c>
      <c r="D22" s="49">
        <v>5.0999999999999997E-2</v>
      </c>
      <c r="E22" s="49">
        <v>3.1399999999999997E-2</v>
      </c>
      <c r="F22" s="49">
        <v>0</v>
      </c>
      <c r="G22" s="49">
        <v>2.2599999999999999E-2</v>
      </c>
      <c r="H22" s="49">
        <v>88386</v>
      </c>
      <c r="I22" s="49">
        <v>2.5100000000000001E-2</v>
      </c>
      <c r="J22" s="49">
        <v>2.23E-2</v>
      </c>
      <c r="K22" s="48" t="s">
        <v>0</v>
      </c>
      <c r="L22" s="49" t="s">
        <v>0</v>
      </c>
      <c r="M22" s="49" t="s">
        <v>0</v>
      </c>
    </row>
    <row r="23" spans="1:13">
      <c r="A23" s="48" t="s">
        <v>79</v>
      </c>
      <c r="B23" s="49" t="s">
        <v>686</v>
      </c>
      <c r="C23" s="49" t="s">
        <v>687</v>
      </c>
      <c r="D23" s="49" t="s">
        <v>660</v>
      </c>
      <c r="E23" s="49" t="s">
        <v>688</v>
      </c>
      <c r="F23" s="49">
        <v>0.20300000000000001</v>
      </c>
      <c r="G23" s="49" t="s">
        <v>433</v>
      </c>
      <c r="H23" s="49">
        <v>-19.87</v>
      </c>
      <c r="I23" s="49" t="s">
        <v>431</v>
      </c>
      <c r="J23" s="49" t="s">
        <v>431</v>
      </c>
      <c r="K23" s="48" t="s">
        <v>0</v>
      </c>
      <c r="L23" s="49" t="s">
        <v>0</v>
      </c>
      <c r="M23" s="49" t="s">
        <v>0</v>
      </c>
    </row>
    <row r="24" spans="1:13">
      <c r="A24" s="48" t="s">
        <v>0</v>
      </c>
      <c r="B24" s="49">
        <v>5.5899999999999998E-2</v>
      </c>
      <c r="C24" s="49">
        <v>4.0599999999999997E-2</v>
      </c>
      <c r="D24" s="49">
        <v>4.0300000000000002E-2</v>
      </c>
      <c r="E24" s="49">
        <v>2.98E-2</v>
      </c>
      <c r="F24" s="49">
        <v>0</v>
      </c>
      <c r="G24" s="49">
        <v>1.89E-2</v>
      </c>
      <c r="H24" s="49">
        <v>47059</v>
      </c>
      <c r="I24" s="49">
        <v>2.18E-2</v>
      </c>
      <c r="J24" s="49"/>
      <c r="K24" s="48" t="s">
        <v>0</v>
      </c>
      <c r="L24" s="49" t="s">
        <v>0</v>
      </c>
      <c r="M24" s="49" t="s">
        <v>0</v>
      </c>
    </row>
    <row r="25" spans="1:13">
      <c r="A25" s="48" t="s">
        <v>83</v>
      </c>
      <c r="B25" s="49" t="s">
        <v>411</v>
      </c>
      <c r="C25" s="49" t="s">
        <v>689</v>
      </c>
      <c r="D25" s="49" t="s">
        <v>690</v>
      </c>
      <c r="E25" s="49" t="s">
        <v>691</v>
      </c>
      <c r="F25" s="49">
        <v>-0.23400000000000001</v>
      </c>
      <c r="G25" s="49" t="s">
        <v>447</v>
      </c>
      <c r="H25" s="49">
        <v>7.7759999999999998</v>
      </c>
      <c r="I25" s="49" t="s">
        <v>445</v>
      </c>
      <c r="J25" s="49" t="s">
        <v>445</v>
      </c>
      <c r="K25" s="48" t="s">
        <v>0</v>
      </c>
      <c r="L25" s="49" t="s">
        <v>0</v>
      </c>
      <c r="M25" s="49" t="s">
        <v>0</v>
      </c>
    </row>
    <row r="26" spans="1:13">
      <c r="A26" s="48" t="s">
        <v>0</v>
      </c>
      <c r="B26" s="49">
        <v>4.8800000000000003E-2</v>
      </c>
      <c r="C26" s="49">
        <v>3.9100000000000003E-2</v>
      </c>
      <c r="D26" s="49">
        <v>3.8899999999999997E-2</v>
      </c>
      <c r="E26" s="49">
        <v>2.64E-2</v>
      </c>
      <c r="F26" s="49">
        <v>0</v>
      </c>
      <c r="G26" s="49">
        <v>1.77E-2</v>
      </c>
      <c r="H26" s="49">
        <v>53487</v>
      </c>
      <c r="I26" s="49">
        <v>2.0299999999999999E-2</v>
      </c>
      <c r="J26" s="49">
        <v>1.7899999999999999E-2</v>
      </c>
      <c r="K26" s="48" t="s">
        <v>0</v>
      </c>
      <c r="L26" s="49" t="s">
        <v>0</v>
      </c>
      <c r="M26" s="49" t="s">
        <v>0</v>
      </c>
    </row>
    <row r="27" spans="1:13">
      <c r="A27" s="48" t="s">
        <v>82</v>
      </c>
      <c r="B27" s="49" t="s">
        <v>692</v>
      </c>
      <c r="C27" s="49" t="s">
        <v>693</v>
      </c>
      <c r="D27" s="49" t="s">
        <v>694</v>
      </c>
      <c r="E27" s="49" t="s">
        <v>695</v>
      </c>
      <c r="F27" s="49">
        <v>-2.2100000000000002E-2</v>
      </c>
      <c r="G27" s="49" t="s">
        <v>696</v>
      </c>
      <c r="H27" s="49">
        <v>-0.996</v>
      </c>
      <c r="I27" s="49" t="s">
        <v>697</v>
      </c>
      <c r="J27" s="49" t="s">
        <v>698</v>
      </c>
      <c r="K27" s="48" t="s">
        <v>0</v>
      </c>
      <c r="L27" s="49" t="s">
        <v>0</v>
      </c>
      <c r="M27" s="49" t="s">
        <v>0</v>
      </c>
    </row>
    <row r="28" spans="1:13">
      <c r="A28" s="48" t="s">
        <v>0</v>
      </c>
      <c r="B28" s="49">
        <v>1.4500000000000001E-2</v>
      </c>
      <c r="C28" s="49">
        <v>1.1900000000000001E-2</v>
      </c>
      <c r="D28" s="49">
        <v>1.18E-2</v>
      </c>
      <c r="E28" s="49">
        <v>8.8699999999999994E-3</v>
      </c>
      <c r="F28" s="49">
        <v>0</v>
      </c>
      <c r="G28" s="49">
        <v>6.1399999999999996E-3</v>
      </c>
      <c r="H28" s="49">
        <v>18595</v>
      </c>
      <c r="I28" s="49">
        <v>7.1199999999999996E-3</v>
      </c>
      <c r="J28" s="49">
        <v>6.2599999999999999E-3</v>
      </c>
      <c r="K28" s="48" t="s">
        <v>0</v>
      </c>
      <c r="L28" s="49" t="s">
        <v>0</v>
      </c>
      <c r="M28" s="49" t="s">
        <v>0</v>
      </c>
    </row>
    <row r="29" spans="1:13">
      <c r="A29" s="48" t="s">
        <v>174</v>
      </c>
      <c r="B29" s="49" t="s">
        <v>699</v>
      </c>
      <c r="C29" s="49" t="s">
        <v>700</v>
      </c>
      <c r="D29" s="49" t="s">
        <v>701</v>
      </c>
      <c r="E29" s="49" t="s">
        <v>702</v>
      </c>
      <c r="F29" s="49">
        <v>0.14899999999999999</v>
      </c>
      <c r="G29" s="49" t="s">
        <v>703</v>
      </c>
      <c r="H29" s="49">
        <v>37.020000000000003</v>
      </c>
      <c r="I29" s="49" t="s">
        <v>474</v>
      </c>
      <c r="J29" s="49" t="s">
        <v>704</v>
      </c>
      <c r="K29" s="48" t="s">
        <v>0</v>
      </c>
      <c r="L29" s="49" t="s">
        <v>0</v>
      </c>
      <c r="M29" s="49" t="s">
        <v>0</v>
      </c>
    </row>
    <row r="30" spans="1:13">
      <c r="A30" s="53"/>
      <c r="B30" s="49">
        <v>6.1800000000000001E-2</v>
      </c>
      <c r="C30" s="49">
        <v>4.2799999999999998E-2</v>
      </c>
      <c r="D30" s="49">
        <v>4.2200000000000001E-2</v>
      </c>
      <c r="E30" s="49">
        <v>3.5200000000000002E-2</v>
      </c>
      <c r="F30" s="49">
        <v>0</v>
      </c>
      <c r="G30" s="49">
        <v>2.47E-2</v>
      </c>
      <c r="H30" s="49">
        <v>67000</v>
      </c>
      <c r="I30" s="49">
        <v>2.9000000000000001E-2</v>
      </c>
      <c r="J30" s="49">
        <v>2.52E-2</v>
      </c>
      <c r="K30" s="48" t="s">
        <v>0</v>
      </c>
      <c r="L30" s="49" t="s">
        <v>0</v>
      </c>
      <c r="M30" s="49" t="s">
        <v>0</v>
      </c>
    </row>
    <row r="31" spans="1:13">
      <c r="A31" s="50"/>
      <c r="B31" s="51"/>
      <c r="C31" s="51"/>
      <c r="D31" s="51"/>
      <c r="E31" s="51"/>
      <c r="F31" s="51"/>
      <c r="G31" s="51"/>
      <c r="H31" s="51"/>
      <c r="I31" s="51"/>
      <c r="J31" s="51"/>
      <c r="K31" s="51"/>
      <c r="L31" s="51"/>
      <c r="M31" s="51"/>
    </row>
    <row r="32" spans="1:13" ht="19.5" customHeight="1">
      <c r="A32" s="200" t="s">
        <v>487</v>
      </c>
      <c r="B32" s="200"/>
      <c r="C32" s="200"/>
      <c r="D32" s="200"/>
      <c r="E32" s="200"/>
      <c r="F32" s="200"/>
      <c r="G32" s="200"/>
      <c r="H32" s="200"/>
      <c r="I32" s="200"/>
      <c r="J32" s="200"/>
      <c r="K32" s="200"/>
      <c r="L32" s="200"/>
      <c r="M32" s="200"/>
    </row>
    <row r="33" spans="1:13">
      <c r="A33" s="48" t="s">
        <v>62</v>
      </c>
      <c r="B33" s="49" t="s">
        <v>705</v>
      </c>
      <c r="C33" s="49" t="s">
        <v>706</v>
      </c>
      <c r="D33" s="49" t="s">
        <v>707</v>
      </c>
      <c r="E33" s="49">
        <v>2.12E-2</v>
      </c>
      <c r="F33" s="49">
        <v>-6.4799999999999996E-3</v>
      </c>
      <c r="G33" s="49"/>
      <c r="H33" s="49"/>
      <c r="I33" s="49" t="s">
        <v>708</v>
      </c>
      <c r="J33" s="49" t="s">
        <v>709</v>
      </c>
      <c r="K33" s="48" t="s">
        <v>710</v>
      </c>
      <c r="L33" s="49" t="s">
        <v>0</v>
      </c>
      <c r="M33" s="49" t="s">
        <v>0</v>
      </c>
    </row>
    <row r="34" spans="1:13">
      <c r="A34" s="48" t="s">
        <v>0</v>
      </c>
      <c r="B34" s="49">
        <v>1.41E-2</v>
      </c>
      <c r="C34" s="49">
        <v>9.9399999999999992E-3</v>
      </c>
      <c r="D34" s="49">
        <v>9.6299999999999997E-3</v>
      </c>
      <c r="E34" s="49">
        <v>2.24E-2</v>
      </c>
      <c r="F34" s="49">
        <v>0</v>
      </c>
      <c r="G34" s="49"/>
      <c r="H34" s="49"/>
      <c r="I34" s="49">
        <v>1.4500000000000001E-2</v>
      </c>
      <c r="J34" s="49">
        <v>1.21E-2</v>
      </c>
      <c r="K34" s="48">
        <v>1.1599999999999999E-2</v>
      </c>
      <c r="L34" s="49" t="s">
        <v>0</v>
      </c>
      <c r="M34" s="49" t="s">
        <v>0</v>
      </c>
    </row>
    <row r="35" spans="1:13">
      <c r="A35" s="48" t="s">
        <v>502</v>
      </c>
      <c r="B35" s="49" t="s">
        <v>711</v>
      </c>
      <c r="C35" s="49" t="s">
        <v>712</v>
      </c>
      <c r="D35" s="49" t="s">
        <v>713</v>
      </c>
      <c r="E35" s="49" t="s">
        <v>714</v>
      </c>
      <c r="F35" s="49">
        <v>-5.9899999999999997E-3</v>
      </c>
      <c r="G35" s="49"/>
      <c r="H35" s="49"/>
      <c r="I35" s="49" t="s">
        <v>715</v>
      </c>
      <c r="J35" s="49" t="s">
        <v>716</v>
      </c>
      <c r="K35" s="48" t="s">
        <v>717</v>
      </c>
      <c r="L35" s="49" t="s">
        <v>0</v>
      </c>
      <c r="M35" s="49" t="s">
        <v>0</v>
      </c>
    </row>
    <row r="36" spans="1:13">
      <c r="A36" s="52" t="s">
        <v>0</v>
      </c>
      <c r="B36" s="52">
        <v>1.78E-2</v>
      </c>
      <c r="C36" s="52">
        <v>1.26E-2</v>
      </c>
      <c r="D36" s="52">
        <v>1.2200000000000001E-2</v>
      </c>
      <c r="E36" s="52">
        <v>1.9199999999999998E-2</v>
      </c>
      <c r="F36" s="52">
        <v>0</v>
      </c>
      <c r="G36" s="52"/>
      <c r="H36" s="52"/>
      <c r="I36" s="52">
        <v>2.07E-2</v>
      </c>
      <c r="J36" s="52">
        <v>1.7100000000000001E-2</v>
      </c>
      <c r="K36" s="52">
        <v>1.67E-2</v>
      </c>
      <c r="L36" s="52" t="s">
        <v>0</v>
      </c>
      <c r="M36" s="52" t="s">
        <v>0</v>
      </c>
    </row>
    <row r="37" spans="1:13">
      <c r="A37" s="50"/>
      <c r="B37" s="51"/>
      <c r="C37" s="51"/>
      <c r="D37" s="51"/>
      <c r="E37" s="51"/>
      <c r="F37" s="51"/>
      <c r="G37" s="51"/>
      <c r="H37" s="51"/>
      <c r="I37" s="51"/>
      <c r="J37" s="51"/>
      <c r="K37" s="51"/>
      <c r="L37" s="51"/>
      <c r="M37" s="51"/>
    </row>
    <row r="38" spans="1:13" ht="19.5" customHeight="1">
      <c r="A38" s="200" t="s">
        <v>23</v>
      </c>
      <c r="B38" s="200"/>
      <c r="C38" s="200"/>
      <c r="D38" s="200"/>
      <c r="E38" s="200"/>
      <c r="F38" s="200"/>
      <c r="G38" s="200"/>
      <c r="H38" s="200"/>
      <c r="I38" s="200"/>
      <c r="J38" s="200"/>
      <c r="K38" s="200"/>
      <c r="L38" s="200"/>
      <c r="M38" s="200"/>
    </row>
    <row r="39" spans="1:13">
      <c r="A39" s="48" t="s">
        <v>17</v>
      </c>
      <c r="B39" s="49"/>
      <c r="C39" s="49" t="s">
        <v>26</v>
      </c>
      <c r="D39" s="49"/>
      <c r="E39" s="49"/>
      <c r="F39" s="49"/>
      <c r="G39" s="49"/>
      <c r="H39" s="49"/>
      <c r="I39" s="49"/>
      <c r="J39" s="49"/>
      <c r="K39" s="49"/>
      <c r="L39" s="49"/>
      <c r="M39" s="49"/>
    </row>
    <row r="40" spans="1:13">
      <c r="A40" s="48" t="s">
        <v>18</v>
      </c>
      <c r="B40" s="49"/>
      <c r="C40" s="49"/>
      <c r="D40" s="49" t="s">
        <v>26</v>
      </c>
      <c r="E40" s="49"/>
      <c r="F40" s="49"/>
      <c r="G40" s="49"/>
      <c r="H40" s="49" t="s">
        <v>26</v>
      </c>
      <c r="I40" s="49"/>
      <c r="J40" s="49" t="s">
        <v>26</v>
      </c>
      <c r="K40" s="49" t="s">
        <v>26</v>
      </c>
      <c r="L40" s="49" t="s">
        <v>26</v>
      </c>
      <c r="M40" s="49" t="s">
        <v>26</v>
      </c>
    </row>
    <row r="41" spans="1:13">
      <c r="A41" s="48" t="s">
        <v>19</v>
      </c>
      <c r="B41" s="49"/>
      <c r="C41" s="49"/>
      <c r="D41" s="49"/>
      <c r="E41" s="49" t="s">
        <v>26</v>
      </c>
      <c r="F41" s="49"/>
      <c r="G41" s="49"/>
      <c r="H41" s="49"/>
      <c r="I41" s="49"/>
      <c r="J41" s="49"/>
      <c r="K41" s="49"/>
      <c r="L41" s="49"/>
      <c r="M41" s="49"/>
    </row>
    <row r="42" spans="1:13">
      <c r="A42" s="48" t="s">
        <v>20</v>
      </c>
      <c r="B42" s="49" t="s">
        <v>0</v>
      </c>
      <c r="C42" s="49" t="s">
        <v>0</v>
      </c>
      <c r="D42" s="49" t="s">
        <v>0</v>
      </c>
      <c r="E42" s="49" t="s">
        <v>0</v>
      </c>
      <c r="F42" s="49" t="s">
        <v>26</v>
      </c>
      <c r="G42" s="49" t="s">
        <v>26</v>
      </c>
      <c r="H42" s="49" t="s">
        <v>26</v>
      </c>
      <c r="I42" s="49"/>
      <c r="J42" s="49"/>
      <c r="K42" s="49" t="s">
        <v>0</v>
      </c>
      <c r="L42" s="49" t="s">
        <v>26</v>
      </c>
      <c r="M42" s="49" t="s">
        <v>26</v>
      </c>
    </row>
    <row r="43" spans="1:13">
      <c r="A43" s="48" t="s">
        <v>179</v>
      </c>
      <c r="B43" s="49"/>
      <c r="C43" s="49"/>
      <c r="D43" s="49"/>
      <c r="E43" s="49"/>
      <c r="F43" s="49"/>
      <c r="G43" s="49" t="s">
        <v>26</v>
      </c>
      <c r="H43" s="49" t="s">
        <v>26</v>
      </c>
      <c r="I43" s="49"/>
      <c r="J43" s="49"/>
      <c r="K43" s="49"/>
      <c r="L43" s="49"/>
      <c r="M43" s="49" t="s">
        <v>26</v>
      </c>
    </row>
    <row r="44" spans="1:13">
      <c r="A44" s="48" t="s">
        <v>22</v>
      </c>
      <c r="B44" s="49"/>
      <c r="C44" s="49"/>
      <c r="D44" s="49"/>
      <c r="E44" s="49"/>
      <c r="F44" s="49"/>
      <c r="G44" s="49"/>
      <c r="H44" s="49" t="s">
        <v>26</v>
      </c>
      <c r="I44" s="49"/>
      <c r="J44" s="49"/>
      <c r="K44" s="49" t="s">
        <v>26</v>
      </c>
      <c r="L44" s="49" t="s">
        <v>26</v>
      </c>
      <c r="M44" s="49" t="s">
        <v>26</v>
      </c>
    </row>
    <row r="45" spans="1:13">
      <c r="A45" s="48" t="s">
        <v>21</v>
      </c>
      <c r="B45" s="49"/>
      <c r="C45" s="49"/>
      <c r="D45" s="49"/>
      <c r="E45" s="49"/>
      <c r="F45" s="49"/>
      <c r="G45" s="49"/>
      <c r="H45" s="49"/>
      <c r="I45" s="49" t="s">
        <v>26</v>
      </c>
      <c r="J45" s="49" t="s">
        <v>26</v>
      </c>
      <c r="K45" s="49" t="s">
        <v>26</v>
      </c>
      <c r="L45" s="49" t="s">
        <v>26</v>
      </c>
      <c r="M45" s="49" t="s">
        <v>26</v>
      </c>
    </row>
    <row r="46" spans="1:13">
      <c r="A46" s="54" t="s">
        <v>13</v>
      </c>
      <c r="B46" s="55">
        <v>2420470</v>
      </c>
      <c r="C46" s="55">
        <v>2385387</v>
      </c>
      <c r="D46" s="55">
        <v>2385387</v>
      </c>
      <c r="E46" s="55">
        <v>2385387</v>
      </c>
      <c r="F46" s="55">
        <v>2385387</v>
      </c>
      <c r="G46" s="55">
        <v>1835213</v>
      </c>
      <c r="H46" s="55">
        <v>1831631</v>
      </c>
      <c r="I46" s="55">
        <v>2385387</v>
      </c>
      <c r="J46" s="55">
        <v>1843038</v>
      </c>
      <c r="K46" s="54">
        <v>1842993</v>
      </c>
      <c r="L46" s="55">
        <v>3210254</v>
      </c>
      <c r="M46" s="55">
        <v>3210254</v>
      </c>
    </row>
    <row r="47" spans="1:13">
      <c r="A47" s="56" t="s">
        <v>14</v>
      </c>
      <c r="B47" s="43">
        <v>5.8000000000000003E-2</v>
      </c>
      <c r="C47" s="43">
        <v>0.46300000000000002</v>
      </c>
      <c r="D47" s="43">
        <v>0.47599999999999998</v>
      </c>
      <c r="E47" s="43">
        <v>0.255</v>
      </c>
      <c r="F47" s="43">
        <v>0.26700000000000002</v>
      </c>
      <c r="G47" s="43">
        <v>0.77600000000000002</v>
      </c>
      <c r="H47" s="43">
        <v>0.78200000000000003</v>
      </c>
      <c r="I47" s="43">
        <v>0.81499999999999995</v>
      </c>
      <c r="J47" s="43">
        <v>0.77600000000000002</v>
      </c>
      <c r="K47" s="56">
        <v>0.77900000000000003</v>
      </c>
      <c r="L47" s="43">
        <v>0.80400000000000005</v>
      </c>
      <c r="M47" s="43">
        <v>0.80400000000000005</v>
      </c>
    </row>
    <row r="48" spans="1:13" ht="76.5" customHeight="1">
      <c r="A48" s="196" t="s">
        <v>896</v>
      </c>
      <c r="B48" s="196"/>
      <c r="C48" s="196"/>
      <c r="D48" s="196"/>
      <c r="E48" s="196"/>
      <c r="F48" s="196"/>
      <c r="G48" s="196"/>
      <c r="H48" s="196"/>
      <c r="I48" s="196"/>
      <c r="J48" s="196"/>
      <c r="K48" s="196"/>
      <c r="L48" s="196"/>
      <c r="M48" s="196"/>
    </row>
    <row r="49" spans="1:13" ht="15" customHeight="1">
      <c r="A49" s="197" t="s">
        <v>893</v>
      </c>
      <c r="B49" s="197"/>
      <c r="C49" s="197"/>
      <c r="D49" s="197"/>
      <c r="E49" s="197"/>
      <c r="F49" s="197"/>
      <c r="G49" s="197"/>
      <c r="H49" s="197"/>
      <c r="I49" s="197"/>
      <c r="J49" s="197"/>
      <c r="K49" s="197"/>
      <c r="L49" s="197"/>
      <c r="M49" s="53"/>
    </row>
    <row r="53" spans="1:13">
      <c r="K53" s="4"/>
      <c r="L53" s="4"/>
      <c r="M53" s="4"/>
    </row>
  </sheetData>
  <mergeCells count="8">
    <mergeCell ref="A48:M48"/>
    <mergeCell ref="A49:L49"/>
    <mergeCell ref="A1:M1"/>
    <mergeCell ref="A4:M4"/>
    <mergeCell ref="A10:M10"/>
    <mergeCell ref="A20:M20"/>
    <mergeCell ref="A32:M32"/>
    <mergeCell ref="A38:M38"/>
  </mergeCells>
  <printOptions horizontalCentered="1"/>
  <pageMargins left="0.70866141732283472" right="0.70866141732283472" top="0.74803149606299213" bottom="0.74803149606299213" header="0.31496062992125984" footer="0.31496062992125984"/>
  <pageSetup paperSize="9" scale="65"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2">
    <pageSetUpPr fitToPage="1"/>
  </sheetPr>
  <dimension ref="A1:M57"/>
  <sheetViews>
    <sheetView zoomScale="115" zoomScaleNormal="115" workbookViewId="0">
      <selection activeCell="P44" sqref="P44"/>
    </sheetView>
  </sheetViews>
  <sheetFormatPr baseColWidth="10" defaultColWidth="9.19921875" defaultRowHeight="12"/>
  <cols>
    <col min="1" max="1" width="37.19921875" style="65" customWidth="1"/>
    <col min="2" max="2" width="12.59765625" style="65" bestFit="1" customWidth="1"/>
    <col min="3" max="3" width="11.19921875" style="65" bestFit="1" customWidth="1"/>
    <col min="4" max="4" width="12.59765625" style="65" bestFit="1" customWidth="1"/>
    <col min="5" max="10" width="11.19921875" style="65" bestFit="1" customWidth="1"/>
    <col min="11" max="13" width="11.19921875" style="62" bestFit="1" customWidth="1"/>
    <col min="14" max="16384" width="9.19921875" style="62"/>
  </cols>
  <sheetData>
    <row r="1" spans="1:13" ht="19.5" customHeight="1">
      <c r="A1" s="202" t="s">
        <v>900</v>
      </c>
      <c r="B1" s="202"/>
      <c r="C1" s="202"/>
      <c r="D1" s="202"/>
      <c r="E1" s="202"/>
      <c r="F1" s="202"/>
      <c r="G1" s="202"/>
      <c r="H1" s="202"/>
      <c r="I1" s="202"/>
      <c r="J1" s="202"/>
      <c r="K1" s="202"/>
      <c r="L1" s="202"/>
      <c r="M1" s="202"/>
    </row>
    <row r="2" spans="1:13">
      <c r="A2" s="42" t="s">
        <v>173</v>
      </c>
      <c r="B2" s="43" t="s">
        <v>1</v>
      </c>
      <c r="C2" s="43" t="s">
        <v>2</v>
      </c>
      <c r="D2" s="43" t="s">
        <v>3</v>
      </c>
      <c r="E2" s="43" t="s">
        <v>4</v>
      </c>
      <c r="F2" s="43" t="s">
        <v>5</v>
      </c>
      <c r="G2" s="43" t="s">
        <v>6</v>
      </c>
      <c r="H2" s="43" t="s">
        <v>7</v>
      </c>
      <c r="I2" s="43" t="s">
        <v>8</v>
      </c>
      <c r="J2" s="43" t="s">
        <v>9</v>
      </c>
      <c r="K2" s="44" t="s">
        <v>175</v>
      </c>
      <c r="L2" s="44" t="s">
        <v>176</v>
      </c>
      <c r="M2" s="44" t="s">
        <v>177</v>
      </c>
    </row>
    <row r="3" spans="1:13" ht="5.25" customHeight="1">
      <c r="A3" s="45"/>
      <c r="B3" s="46"/>
      <c r="C3" s="46"/>
      <c r="D3" s="46"/>
      <c r="E3" s="46"/>
      <c r="F3" s="46"/>
      <c r="G3" s="46"/>
      <c r="H3" s="46"/>
      <c r="I3" s="46"/>
      <c r="J3" s="46"/>
      <c r="K3" s="47"/>
      <c r="L3" s="47"/>
      <c r="M3" s="47"/>
    </row>
    <row r="4" spans="1:13" ht="15.75" customHeight="1">
      <c r="A4" s="199" t="s">
        <v>320</v>
      </c>
      <c r="B4" s="199"/>
      <c r="C4" s="199"/>
      <c r="D4" s="199"/>
      <c r="E4" s="199"/>
      <c r="F4" s="199"/>
      <c r="G4" s="199"/>
      <c r="H4" s="199"/>
      <c r="I4" s="199"/>
      <c r="J4" s="199"/>
      <c r="K4" s="199"/>
      <c r="L4" s="199"/>
      <c r="M4" s="199"/>
    </row>
    <row r="5" spans="1:13">
      <c r="A5" s="48" t="s">
        <v>321</v>
      </c>
      <c r="B5" s="49" t="s">
        <v>719</v>
      </c>
      <c r="C5" s="49" t="s">
        <v>669</v>
      </c>
      <c r="D5" s="49" t="s">
        <v>517</v>
      </c>
      <c r="E5" s="49">
        <v>2.3199999999999998E-2</v>
      </c>
      <c r="F5" s="49">
        <v>1.2999999999999999E-2</v>
      </c>
      <c r="G5" s="49">
        <v>2.1499999999999998E-2</v>
      </c>
      <c r="H5" s="49" t="s">
        <v>720</v>
      </c>
      <c r="I5" s="49" t="s">
        <v>721</v>
      </c>
      <c r="J5" s="49" t="s">
        <v>722</v>
      </c>
      <c r="K5" s="58" t="s">
        <v>723</v>
      </c>
      <c r="L5" s="49" t="s">
        <v>724</v>
      </c>
      <c r="M5" s="49" t="s">
        <v>724</v>
      </c>
    </row>
    <row r="6" spans="1:13">
      <c r="A6" s="48" t="s">
        <v>0</v>
      </c>
      <c r="B6" s="49">
        <v>4.6600000000000003E-2</v>
      </c>
      <c r="C6" s="49">
        <v>3.95E-2</v>
      </c>
      <c r="D6" s="49">
        <v>3.9600000000000003E-2</v>
      </c>
      <c r="E6" s="49">
        <v>2.5499999999999998E-2</v>
      </c>
      <c r="F6" s="49">
        <v>2.5100000000000001E-2</v>
      </c>
      <c r="G6" s="49">
        <v>1.7299999999999999E-2</v>
      </c>
      <c r="H6" s="49">
        <v>1.78E-2</v>
      </c>
      <c r="I6" s="49">
        <v>2.4400000000000002E-2</v>
      </c>
      <c r="J6" s="49">
        <v>2.3199999999999998E-2</v>
      </c>
      <c r="K6" s="58">
        <v>2.07E-2</v>
      </c>
      <c r="L6" s="49">
        <v>1.49E-2</v>
      </c>
      <c r="M6" s="49">
        <v>1.49E-2</v>
      </c>
    </row>
    <row r="7" spans="1:13">
      <c r="A7" s="48" t="s">
        <v>25</v>
      </c>
      <c r="B7" s="49">
        <v>-0.33700000000000002</v>
      </c>
      <c r="C7" s="49">
        <v>2.8299999999999999E-2</v>
      </c>
      <c r="D7" s="49">
        <v>0.13100000000000001</v>
      </c>
      <c r="E7" s="49">
        <v>-0.46800000000000003</v>
      </c>
      <c r="F7" s="49">
        <v>-0.35399999999999998</v>
      </c>
      <c r="G7" s="49">
        <v>0.376</v>
      </c>
      <c r="H7" s="49">
        <v>0.22500000000000001</v>
      </c>
      <c r="I7" s="49">
        <v>9.5299999999999996E-2</v>
      </c>
      <c r="J7" s="49">
        <v>0.184</v>
      </c>
      <c r="K7" s="58">
        <v>8.6800000000000002E-2</v>
      </c>
      <c r="L7" s="49">
        <v>0.29399999999999998</v>
      </c>
      <c r="M7" s="49">
        <v>0.29399999999999998</v>
      </c>
    </row>
    <row r="8" spans="1:13">
      <c r="A8" s="48"/>
      <c r="B8" s="49">
        <v>1.111</v>
      </c>
      <c r="C8" s="49">
        <v>0.83499999999999996</v>
      </c>
      <c r="D8" s="49">
        <v>0.84499999999999997</v>
      </c>
      <c r="E8" s="49">
        <v>0.60499999999999998</v>
      </c>
      <c r="F8" s="49">
        <v>0.59199999999999997</v>
      </c>
      <c r="G8" s="49">
        <v>0.35599999999999998</v>
      </c>
      <c r="H8" s="49">
        <v>0.38500000000000001</v>
      </c>
      <c r="I8" s="49">
        <v>0.439</v>
      </c>
      <c r="J8" s="49">
        <v>0.41899999999999998</v>
      </c>
      <c r="K8" s="58">
        <v>0.41899999999999998</v>
      </c>
      <c r="L8" s="49">
        <v>0.28699999999999998</v>
      </c>
      <c r="M8" s="49">
        <v>0.28699999999999998</v>
      </c>
    </row>
    <row r="9" spans="1:13">
      <c r="A9" s="48" t="s">
        <v>0</v>
      </c>
      <c r="B9" s="49"/>
      <c r="C9" s="49"/>
      <c r="D9" s="49"/>
      <c r="E9" s="49"/>
      <c r="F9" s="49"/>
      <c r="G9" s="49"/>
      <c r="H9" s="49"/>
      <c r="I9" s="49"/>
      <c r="J9" s="49"/>
      <c r="K9" s="48"/>
      <c r="L9" s="49"/>
      <c r="M9" s="49"/>
    </row>
    <row r="10" spans="1:13" ht="26.25" customHeight="1">
      <c r="A10" s="200" t="s">
        <v>178</v>
      </c>
      <c r="B10" s="200"/>
      <c r="C10" s="200"/>
      <c r="D10" s="200"/>
      <c r="E10" s="200"/>
      <c r="F10" s="200"/>
      <c r="G10" s="200"/>
      <c r="H10" s="200"/>
      <c r="I10" s="200"/>
      <c r="J10" s="200"/>
      <c r="K10" s="200"/>
      <c r="L10" s="200"/>
      <c r="M10" s="200"/>
    </row>
    <row r="11" spans="1:13">
      <c r="A11" s="48" t="s">
        <v>322</v>
      </c>
      <c r="B11" s="49" t="s">
        <v>725</v>
      </c>
      <c r="C11" s="49" t="s">
        <v>726</v>
      </c>
      <c r="D11" s="49" t="s">
        <v>727</v>
      </c>
      <c r="E11" s="49" t="s">
        <v>728</v>
      </c>
      <c r="F11" s="49" t="s">
        <v>729</v>
      </c>
      <c r="G11" s="49">
        <v>1.4E-2</v>
      </c>
      <c r="H11" s="49" t="s">
        <v>730</v>
      </c>
      <c r="I11" s="49">
        <v>2.8500000000000001E-3</v>
      </c>
      <c r="J11" s="49">
        <v>4.9100000000000003E-3</v>
      </c>
      <c r="K11" s="58">
        <v>2.2200000000000001E-2</v>
      </c>
      <c r="L11" s="49" t="s">
        <v>731</v>
      </c>
      <c r="M11" s="49" t="s">
        <v>731</v>
      </c>
    </row>
    <row r="12" spans="1:13">
      <c r="A12" s="48" t="s">
        <v>0</v>
      </c>
      <c r="B12" s="49">
        <v>5.6599999999999998E-2</v>
      </c>
      <c r="C12" s="49">
        <v>3.4200000000000001E-2</v>
      </c>
      <c r="D12" s="49">
        <v>3.4099999999999998E-2</v>
      </c>
      <c r="E12" s="49">
        <v>2.53E-2</v>
      </c>
      <c r="F12" s="49">
        <v>2.4299999999999999E-2</v>
      </c>
      <c r="G12" s="49">
        <v>1.9199999999999998E-2</v>
      </c>
      <c r="H12" s="49">
        <v>1.61E-2</v>
      </c>
      <c r="I12" s="49">
        <v>2.0199999999999999E-2</v>
      </c>
      <c r="J12" s="49">
        <v>1.9099999999999999E-2</v>
      </c>
      <c r="K12" s="58">
        <v>1.7399999999999999E-2</v>
      </c>
      <c r="L12" s="49">
        <v>1.2800000000000001E-2</v>
      </c>
      <c r="M12" s="49">
        <v>1.2800000000000001E-2</v>
      </c>
    </row>
    <row r="13" spans="1:13">
      <c r="A13" s="48" t="s">
        <v>344</v>
      </c>
      <c r="B13" s="49">
        <v>2.0199999999999999E-2</v>
      </c>
      <c r="C13" s="49">
        <v>4.0200000000000001E-3</v>
      </c>
      <c r="D13" s="49">
        <v>4.3E-3</v>
      </c>
      <c r="E13" s="49">
        <v>3.98E-3</v>
      </c>
      <c r="F13" s="49">
        <v>1.7799999999999999E-3</v>
      </c>
      <c r="G13" s="49">
        <v>4.3600000000000002E-3</v>
      </c>
      <c r="H13" s="49">
        <v>-1.57E-3</v>
      </c>
      <c r="I13" s="49">
        <v>5.1799999999999997E-3</v>
      </c>
      <c r="J13" s="49">
        <v>5.1200000000000004E-3</v>
      </c>
      <c r="K13" s="58">
        <v>1.34E-3</v>
      </c>
      <c r="L13" s="49">
        <v>-2.5300000000000001E-3</v>
      </c>
      <c r="M13" s="49">
        <v>-2.5300000000000001E-3</v>
      </c>
    </row>
    <row r="14" spans="1:13">
      <c r="A14" s="48" t="s">
        <v>0</v>
      </c>
      <c r="B14" s="49">
        <v>2.01E-2</v>
      </c>
      <c r="C14" s="49">
        <v>1.0699999999999999E-2</v>
      </c>
      <c r="D14" s="49">
        <v>1.06E-2</v>
      </c>
      <c r="E14" s="49">
        <v>7.3099999999999997E-3</v>
      </c>
      <c r="F14" s="49">
        <v>6.7200000000000003E-3</v>
      </c>
      <c r="G14" s="49">
        <v>5.3E-3</v>
      </c>
      <c r="H14" s="49">
        <v>4.47E-3</v>
      </c>
      <c r="I14" s="49">
        <v>5.8799999999999998E-3</v>
      </c>
      <c r="J14" s="49">
        <v>5.5100000000000001E-3</v>
      </c>
      <c r="K14" s="58">
        <v>4.7499999999999999E-3</v>
      </c>
      <c r="L14" s="49">
        <v>3.5000000000000001E-3</v>
      </c>
      <c r="M14" s="49">
        <v>3.5000000000000001E-3</v>
      </c>
    </row>
    <row r="15" spans="1:13">
      <c r="A15" s="48" t="s">
        <v>367</v>
      </c>
      <c r="B15" s="49" t="s">
        <v>732</v>
      </c>
      <c r="C15" s="49">
        <v>-4.4900000000000002E-2</v>
      </c>
      <c r="D15" s="49">
        <v>-4.6100000000000002E-2</v>
      </c>
      <c r="E15" s="49" t="s">
        <v>733</v>
      </c>
      <c r="F15" s="49" t="s">
        <v>734</v>
      </c>
      <c r="G15" s="49">
        <v>-1.55E-2</v>
      </c>
      <c r="H15" s="49">
        <v>-2.41E-2</v>
      </c>
      <c r="I15" s="49">
        <v>3.5899999999999999E-3</v>
      </c>
      <c r="J15" s="49">
        <v>6.3100000000000005E-4</v>
      </c>
      <c r="K15" s="58">
        <v>-1.4999999999999999E-2</v>
      </c>
      <c r="L15" s="49">
        <v>-1.44E-2</v>
      </c>
      <c r="M15" s="49">
        <v>-1.44E-2</v>
      </c>
    </row>
    <row r="16" spans="1:13">
      <c r="A16" s="48" t="s">
        <v>0</v>
      </c>
      <c r="B16" s="49">
        <v>6.4600000000000005E-2</v>
      </c>
      <c r="C16" s="49">
        <v>4.0599999999999997E-2</v>
      </c>
      <c r="D16" s="49">
        <v>4.0399999999999998E-2</v>
      </c>
      <c r="E16" s="49">
        <v>3.0099999999999998E-2</v>
      </c>
      <c r="F16" s="49">
        <v>2.8199999999999999E-2</v>
      </c>
      <c r="G16" s="49">
        <v>2.0899999999999998E-2</v>
      </c>
      <c r="H16" s="49">
        <v>1.9E-2</v>
      </c>
      <c r="I16" s="49">
        <v>2.3400000000000001E-2</v>
      </c>
      <c r="J16" s="49">
        <v>2.1899999999999999E-2</v>
      </c>
      <c r="K16" s="58">
        <v>2.0400000000000001E-2</v>
      </c>
      <c r="L16" s="49">
        <v>1.5699999999999999E-2</v>
      </c>
      <c r="M16" s="49">
        <v>1.5699999999999999E-2</v>
      </c>
    </row>
    <row r="17" spans="1:13">
      <c r="A17" s="48" t="s">
        <v>387</v>
      </c>
      <c r="B17" s="49">
        <v>0.17299999999999999</v>
      </c>
      <c r="C17" s="49">
        <v>4.6800000000000001E-2</v>
      </c>
      <c r="D17" s="49">
        <v>3.7699999999999997E-2</v>
      </c>
      <c r="E17" s="49">
        <v>9.7799999999999998E-2</v>
      </c>
      <c r="F17" s="49">
        <v>8.6800000000000002E-2</v>
      </c>
      <c r="G17" s="49">
        <v>-8.94E-3</v>
      </c>
      <c r="H17" s="49">
        <v>1.74E-3</v>
      </c>
      <c r="I17" s="49">
        <v>-1.18E-2</v>
      </c>
      <c r="J17" s="49">
        <v>-1.77E-2</v>
      </c>
      <c r="K17" s="58">
        <v>7.28E-3</v>
      </c>
      <c r="L17" s="49">
        <v>-1.9400000000000001E-2</v>
      </c>
      <c r="M17" s="49">
        <v>-1.9400000000000001E-2</v>
      </c>
    </row>
    <row r="18" spans="1:13">
      <c r="A18" s="48" t="s">
        <v>0</v>
      </c>
      <c r="B18" s="49">
        <v>0.13400000000000001</v>
      </c>
      <c r="C18" s="49">
        <v>9.8500000000000004E-2</v>
      </c>
      <c r="D18" s="49">
        <v>9.9299999999999999E-2</v>
      </c>
      <c r="E18" s="49">
        <v>8.1299999999999997E-2</v>
      </c>
      <c r="F18" s="49">
        <v>7.8799999999999995E-2</v>
      </c>
      <c r="G18" s="49">
        <v>4.3700000000000003E-2</v>
      </c>
      <c r="H18" s="49">
        <v>4.7899999999999998E-2</v>
      </c>
      <c r="I18" s="49">
        <v>5.2299999999999999E-2</v>
      </c>
      <c r="J18" s="49">
        <v>4.9500000000000002E-2</v>
      </c>
      <c r="K18" s="58">
        <v>5.0099999999999999E-2</v>
      </c>
      <c r="L18" s="49">
        <v>3.8300000000000001E-2</v>
      </c>
      <c r="M18" s="49">
        <v>3.8300000000000001E-2</v>
      </c>
    </row>
    <row r="19" spans="1:13">
      <c r="A19" s="48" t="s">
        <v>735</v>
      </c>
      <c r="B19" s="49">
        <v>-9.0699999999999996E-5</v>
      </c>
      <c r="C19" s="49">
        <v>1.47E-5</v>
      </c>
      <c r="D19" s="49">
        <v>-8.6099999999999999E-7</v>
      </c>
      <c r="E19" s="49" t="s">
        <v>736</v>
      </c>
      <c r="F19" s="49" t="s">
        <v>737</v>
      </c>
      <c r="G19" s="49"/>
      <c r="H19" s="49"/>
      <c r="I19" s="49"/>
      <c r="J19" s="49"/>
      <c r="K19" s="58"/>
      <c r="L19" s="49"/>
      <c r="M19" s="49"/>
    </row>
    <row r="20" spans="1:13">
      <c r="A20" s="48"/>
      <c r="B20" s="49">
        <v>8.3200000000000003E-5</v>
      </c>
      <c r="C20" s="49">
        <v>1.05E-4</v>
      </c>
      <c r="D20" s="49">
        <v>1.05E-4</v>
      </c>
      <c r="E20" s="49">
        <v>6.3800000000000006E-5</v>
      </c>
      <c r="F20" s="49">
        <v>5.3900000000000002E-5</v>
      </c>
      <c r="G20" s="49"/>
      <c r="H20" s="49"/>
      <c r="I20" s="49"/>
      <c r="J20" s="49"/>
      <c r="K20" s="58"/>
      <c r="L20" s="49"/>
      <c r="M20" s="49"/>
    </row>
    <row r="21" spans="1:13">
      <c r="A21" s="48" t="s">
        <v>738</v>
      </c>
      <c r="B21" s="49">
        <v>9.1100000000000005E-5</v>
      </c>
      <c r="C21" s="49" t="s">
        <v>739</v>
      </c>
      <c r="D21" s="49" t="s">
        <v>740</v>
      </c>
      <c r="E21" s="49">
        <v>1.18E-4</v>
      </c>
      <c r="F21" s="49">
        <v>1.2300000000000001E-4</v>
      </c>
      <c r="G21" s="49" t="s">
        <v>741</v>
      </c>
      <c r="H21" s="49" t="s">
        <v>742</v>
      </c>
      <c r="I21" s="49" t="s">
        <v>743</v>
      </c>
      <c r="J21" s="49" t="s">
        <v>744</v>
      </c>
      <c r="K21" s="58" t="s">
        <v>745</v>
      </c>
      <c r="L21" s="49" t="s">
        <v>746</v>
      </c>
      <c r="M21" s="49" t="s">
        <v>746</v>
      </c>
    </row>
    <row r="22" spans="1:13">
      <c r="A22" s="48"/>
      <c r="B22" s="49">
        <v>2.0599999999999999E-4</v>
      </c>
      <c r="C22" s="49">
        <v>1.46E-4</v>
      </c>
      <c r="D22" s="49">
        <v>1.47E-4</v>
      </c>
      <c r="E22" s="49">
        <v>1.12E-4</v>
      </c>
      <c r="F22" s="49">
        <v>9.4900000000000003E-5</v>
      </c>
      <c r="G22" s="49">
        <v>7.2999999999999999E-5</v>
      </c>
      <c r="H22" s="49">
        <v>5.7200000000000001E-5</v>
      </c>
      <c r="I22" s="49">
        <v>9.7100000000000002E-5</v>
      </c>
      <c r="J22" s="49">
        <v>9.2E-5</v>
      </c>
      <c r="K22" s="58">
        <v>7.5799999999999999E-5</v>
      </c>
      <c r="L22" s="49">
        <v>4.7700000000000001E-5</v>
      </c>
      <c r="M22" s="49">
        <v>4.7700000000000001E-5</v>
      </c>
    </row>
    <row r="23" spans="1:13">
      <c r="A23" s="63"/>
      <c r="B23" s="64"/>
      <c r="C23" s="64"/>
      <c r="D23" s="64"/>
      <c r="E23" s="64"/>
      <c r="F23" s="64"/>
      <c r="G23" s="64"/>
      <c r="H23" s="64"/>
      <c r="I23" s="64"/>
      <c r="J23" s="64"/>
      <c r="K23" s="64"/>
      <c r="L23" s="64"/>
      <c r="M23" s="64"/>
    </row>
    <row r="24" spans="1:13" ht="24.75" customHeight="1">
      <c r="A24" s="200" t="s">
        <v>410</v>
      </c>
      <c r="B24" s="200"/>
      <c r="C24" s="200"/>
      <c r="D24" s="200"/>
      <c r="E24" s="200"/>
      <c r="F24" s="200"/>
      <c r="G24" s="200"/>
      <c r="H24" s="200"/>
      <c r="I24" s="200"/>
      <c r="J24" s="200"/>
      <c r="K24" s="200"/>
      <c r="L24" s="200"/>
      <c r="M24" s="200"/>
    </row>
    <row r="25" spans="1:13">
      <c r="A25" s="48" t="s">
        <v>681</v>
      </c>
      <c r="B25" s="59" t="s">
        <v>747</v>
      </c>
      <c r="C25" s="59" t="s">
        <v>748</v>
      </c>
      <c r="D25" s="59" t="s">
        <v>675</v>
      </c>
      <c r="E25" s="59" t="s">
        <v>749</v>
      </c>
      <c r="F25" s="59" t="s">
        <v>749</v>
      </c>
      <c r="G25" s="59"/>
      <c r="H25" s="59"/>
      <c r="I25" s="59" t="s">
        <v>750</v>
      </c>
      <c r="J25" s="59" t="s">
        <v>751</v>
      </c>
      <c r="K25" s="59"/>
      <c r="L25" s="59"/>
      <c r="M25" s="59"/>
    </row>
    <row r="26" spans="1:13">
      <c r="A26" s="48" t="s">
        <v>0</v>
      </c>
      <c r="B26" s="49">
        <v>6.4899999999999999E-2</v>
      </c>
      <c r="C26" s="49">
        <v>4.2099999999999999E-2</v>
      </c>
      <c r="D26" s="49">
        <v>4.2299999999999997E-2</v>
      </c>
      <c r="E26" s="49">
        <v>2.87E-2</v>
      </c>
      <c r="F26" s="49">
        <v>2.8500000000000001E-2</v>
      </c>
      <c r="G26" s="49"/>
      <c r="H26" s="49"/>
      <c r="I26" s="49">
        <v>1.9699999999999999E-2</v>
      </c>
      <c r="J26" s="49">
        <v>1.8700000000000001E-2</v>
      </c>
      <c r="K26" s="58"/>
      <c r="L26" s="49"/>
      <c r="M26" s="49"/>
    </row>
    <row r="27" spans="1:13">
      <c r="A27" s="48" t="s">
        <v>79</v>
      </c>
      <c r="B27" s="49" t="s">
        <v>752</v>
      </c>
      <c r="C27" s="49" t="s">
        <v>623</v>
      </c>
      <c r="D27" s="49" t="s">
        <v>623</v>
      </c>
      <c r="E27" s="49" t="s">
        <v>753</v>
      </c>
      <c r="F27" s="49" t="s">
        <v>754</v>
      </c>
      <c r="G27" s="49" t="s">
        <v>755</v>
      </c>
      <c r="H27" s="49">
        <v>97.36</v>
      </c>
      <c r="I27" s="49" t="s">
        <v>756</v>
      </c>
      <c r="J27" s="49" t="s">
        <v>757</v>
      </c>
      <c r="K27" s="48"/>
      <c r="L27" s="49"/>
      <c r="M27" s="49"/>
    </row>
    <row r="28" spans="1:13">
      <c r="A28" s="48" t="s">
        <v>0</v>
      </c>
      <c r="B28" s="49">
        <v>5.5399999999999998E-2</v>
      </c>
      <c r="C28" s="49">
        <v>2.75E-2</v>
      </c>
      <c r="D28" s="49">
        <v>2.75E-2</v>
      </c>
      <c r="E28" s="49">
        <v>2.1700000000000001E-2</v>
      </c>
      <c r="F28" s="49">
        <v>2.1100000000000001E-2</v>
      </c>
      <c r="G28" s="49">
        <v>1.6299999999999999E-2</v>
      </c>
      <c r="H28" s="49">
        <v>464468</v>
      </c>
      <c r="I28" s="49">
        <v>1.6E-2</v>
      </c>
      <c r="J28" s="49">
        <v>1.49E-2</v>
      </c>
      <c r="K28" s="48"/>
      <c r="L28" s="49"/>
      <c r="M28" s="49"/>
    </row>
    <row r="29" spans="1:13">
      <c r="A29" s="48" t="s">
        <v>83</v>
      </c>
      <c r="B29" s="49" t="s">
        <v>758</v>
      </c>
      <c r="C29" s="49" t="s">
        <v>759</v>
      </c>
      <c r="D29" s="49" t="s">
        <v>760</v>
      </c>
      <c r="E29" s="49" t="s">
        <v>761</v>
      </c>
      <c r="F29" s="49" t="s">
        <v>762</v>
      </c>
      <c r="G29" s="49" t="s">
        <v>445</v>
      </c>
      <c r="H29" s="49">
        <v>-50.76</v>
      </c>
      <c r="I29" s="49" t="s">
        <v>763</v>
      </c>
      <c r="J29" s="49" t="s">
        <v>764</v>
      </c>
      <c r="K29" s="48"/>
      <c r="L29" s="49"/>
      <c r="M29" s="49"/>
    </row>
    <row r="30" spans="1:13">
      <c r="A30" s="48" t="s">
        <v>0</v>
      </c>
      <c r="B30" s="49">
        <v>4.8599999999999997E-2</v>
      </c>
      <c r="C30" s="49">
        <v>2.8400000000000002E-2</v>
      </c>
      <c r="D30" s="49">
        <v>2.8400000000000002E-2</v>
      </c>
      <c r="E30" s="49">
        <v>1.9699999999999999E-2</v>
      </c>
      <c r="F30" s="49">
        <v>1.9099999999999999E-2</v>
      </c>
      <c r="G30" s="49">
        <v>1.66E-2</v>
      </c>
      <c r="H30" s="49">
        <v>444072</v>
      </c>
      <c r="I30" s="49">
        <v>1.5100000000000001E-2</v>
      </c>
      <c r="J30" s="49">
        <v>1.4200000000000001E-2</v>
      </c>
      <c r="K30" s="48"/>
      <c r="L30" s="49"/>
      <c r="M30" s="49"/>
    </row>
    <row r="31" spans="1:13">
      <c r="A31" s="48" t="s">
        <v>82</v>
      </c>
      <c r="B31" s="49" t="s">
        <v>765</v>
      </c>
      <c r="C31" s="49" t="s">
        <v>766</v>
      </c>
      <c r="D31" s="49" t="s">
        <v>767</v>
      </c>
      <c r="E31" s="49" t="s">
        <v>768</v>
      </c>
      <c r="F31" s="49" t="s">
        <v>769</v>
      </c>
      <c r="G31" s="49" t="s">
        <v>770</v>
      </c>
      <c r="H31" s="49">
        <v>66.62</v>
      </c>
      <c r="I31" s="49" t="s">
        <v>771</v>
      </c>
      <c r="J31" s="49" t="s">
        <v>772</v>
      </c>
      <c r="K31" s="48"/>
      <c r="L31" s="49"/>
      <c r="M31" s="49"/>
    </row>
    <row r="32" spans="1:13">
      <c r="A32" s="48" t="s">
        <v>0</v>
      </c>
      <c r="B32" s="49">
        <v>1.6899999999999998E-2</v>
      </c>
      <c r="C32" s="49">
        <v>0.01</v>
      </c>
      <c r="D32" s="49">
        <v>1.01E-2</v>
      </c>
      <c r="E32" s="49">
        <v>7.62E-3</v>
      </c>
      <c r="F32" s="49">
        <v>7.3600000000000002E-3</v>
      </c>
      <c r="G32" s="49">
        <v>5.3E-3</v>
      </c>
      <c r="H32" s="49">
        <v>456588</v>
      </c>
      <c r="I32" s="49">
        <v>5.5500000000000002E-3</v>
      </c>
      <c r="J32" s="49">
        <v>5.2599999999999999E-3</v>
      </c>
      <c r="K32" s="48"/>
      <c r="L32" s="49"/>
      <c r="M32" s="49"/>
    </row>
    <row r="33" spans="1:13">
      <c r="A33" s="48" t="s">
        <v>174</v>
      </c>
      <c r="B33" s="49" t="s">
        <v>472</v>
      </c>
      <c r="C33" s="49" t="s">
        <v>773</v>
      </c>
      <c r="D33" s="49" t="s">
        <v>774</v>
      </c>
      <c r="E33" s="49" t="s">
        <v>775</v>
      </c>
      <c r="F33" s="49" t="s">
        <v>775</v>
      </c>
      <c r="G33" s="49" t="s">
        <v>776</v>
      </c>
      <c r="H33" s="49">
        <v>552.20000000000005</v>
      </c>
      <c r="I33" s="49" t="s">
        <v>702</v>
      </c>
      <c r="J33" s="49" t="s">
        <v>702</v>
      </c>
      <c r="K33" s="48"/>
      <c r="L33" s="49"/>
      <c r="M33" s="49"/>
    </row>
    <row r="34" spans="1:13">
      <c r="A34" s="62"/>
      <c r="B34" s="49">
        <v>6.4799999999999996E-2</v>
      </c>
      <c r="C34" s="49">
        <v>2.7799999999999998E-2</v>
      </c>
      <c r="D34" s="49">
        <v>2.7699999999999999E-2</v>
      </c>
      <c r="E34" s="49">
        <v>2.76E-2</v>
      </c>
      <c r="F34" s="49">
        <v>2.7099999999999999E-2</v>
      </c>
      <c r="G34" s="49">
        <v>1.7000000000000001E-2</v>
      </c>
      <c r="H34" s="49">
        <v>1860000</v>
      </c>
      <c r="I34" s="49">
        <v>1.8700000000000001E-2</v>
      </c>
      <c r="J34" s="49">
        <v>1.7399999999999999E-2</v>
      </c>
      <c r="K34" s="48"/>
      <c r="L34" s="49"/>
      <c r="M34" s="49"/>
    </row>
    <row r="35" spans="1:13">
      <c r="A35" s="63"/>
      <c r="B35" s="64"/>
      <c r="C35" s="64"/>
      <c r="D35" s="64"/>
      <c r="E35" s="64"/>
      <c r="F35" s="64"/>
      <c r="G35" s="64"/>
      <c r="H35" s="64"/>
      <c r="I35" s="64"/>
      <c r="J35" s="64"/>
      <c r="K35" s="64"/>
      <c r="L35" s="64"/>
      <c r="M35" s="64"/>
    </row>
    <row r="36" spans="1:13" ht="19.5" customHeight="1">
      <c r="A36" s="200" t="s">
        <v>487</v>
      </c>
      <c r="B36" s="200"/>
      <c r="C36" s="200"/>
      <c r="D36" s="200"/>
      <c r="E36" s="200"/>
      <c r="F36" s="200"/>
      <c r="G36" s="200"/>
      <c r="H36" s="200"/>
      <c r="I36" s="200"/>
      <c r="J36" s="200"/>
      <c r="K36" s="200"/>
      <c r="L36" s="200"/>
      <c r="M36" s="200"/>
    </row>
    <row r="37" spans="1:13">
      <c r="A37" s="48" t="s">
        <v>62</v>
      </c>
      <c r="B37" s="49" t="s">
        <v>488</v>
      </c>
      <c r="C37" s="49" t="s">
        <v>777</v>
      </c>
      <c r="D37" s="49" t="s">
        <v>778</v>
      </c>
      <c r="E37" s="49">
        <v>2.6100000000000002E-2</v>
      </c>
      <c r="F37" s="49"/>
      <c r="G37" s="49"/>
      <c r="H37" s="49"/>
      <c r="I37" s="49" t="s">
        <v>779</v>
      </c>
      <c r="J37" s="49" t="s">
        <v>780</v>
      </c>
      <c r="K37" s="48">
        <v>1.9599999999999999E-2</v>
      </c>
      <c r="L37" s="49"/>
      <c r="M37" s="49"/>
    </row>
    <row r="38" spans="1:13">
      <c r="A38" s="48" t="s">
        <v>0</v>
      </c>
      <c r="B38" s="49">
        <v>7.7999999999999996E-3</v>
      </c>
      <c r="C38" s="49">
        <v>8.0499999999999999E-3</v>
      </c>
      <c r="D38" s="49">
        <v>8.0800000000000004E-3</v>
      </c>
      <c r="E38" s="49">
        <v>2.63E-2</v>
      </c>
      <c r="F38" s="49"/>
      <c r="G38" s="49"/>
      <c r="H38" s="49"/>
      <c r="I38" s="49">
        <v>1.54E-2</v>
      </c>
      <c r="J38" s="49">
        <v>1.54E-2</v>
      </c>
      <c r="K38" s="48">
        <v>1.3299999999999999E-2</v>
      </c>
      <c r="L38" s="49"/>
      <c r="M38" s="49"/>
    </row>
    <row r="39" spans="1:13">
      <c r="A39" s="48" t="s">
        <v>502</v>
      </c>
      <c r="B39" s="49" t="s">
        <v>503</v>
      </c>
      <c r="C39" s="49" t="s">
        <v>140</v>
      </c>
      <c r="D39" s="49" t="s">
        <v>781</v>
      </c>
      <c r="E39" s="49">
        <v>1.1299999999999999E-2</v>
      </c>
      <c r="F39" s="49"/>
      <c r="G39" s="49"/>
      <c r="H39" s="49"/>
      <c r="I39" s="49">
        <v>-5.0699999999999999E-3</v>
      </c>
      <c r="J39" s="49">
        <v>3.4400000000000001E-4</v>
      </c>
      <c r="K39" s="48">
        <v>2.8900000000000001E-5</v>
      </c>
      <c r="L39" s="49"/>
      <c r="M39" s="49"/>
    </row>
    <row r="40" spans="1:13">
      <c r="A40" s="52" t="s">
        <v>0</v>
      </c>
      <c r="B40" s="52">
        <v>1.09E-2</v>
      </c>
      <c r="C40" s="52">
        <v>7.3899999999999999E-3</v>
      </c>
      <c r="D40" s="52">
        <v>7.3600000000000002E-3</v>
      </c>
      <c r="E40" s="52">
        <v>2.0199999999999999E-2</v>
      </c>
      <c r="F40" s="52"/>
      <c r="G40" s="52"/>
      <c r="H40" s="52"/>
      <c r="I40" s="52">
        <v>1.6799999999999999E-2</v>
      </c>
      <c r="J40" s="52">
        <v>1.72E-2</v>
      </c>
      <c r="K40" s="52">
        <v>1.72E-2</v>
      </c>
      <c r="L40" s="52"/>
      <c r="M40" s="52"/>
    </row>
    <row r="41" spans="1:13">
      <c r="A41" s="63"/>
      <c r="B41" s="64"/>
      <c r="C41" s="64"/>
      <c r="D41" s="64"/>
      <c r="E41" s="64"/>
      <c r="F41" s="64"/>
      <c r="G41" s="64"/>
      <c r="H41" s="64"/>
      <c r="I41" s="64"/>
      <c r="J41" s="64"/>
      <c r="K41" s="64"/>
      <c r="L41" s="64"/>
      <c r="M41" s="64"/>
    </row>
    <row r="42" spans="1:13" ht="19.5" customHeight="1">
      <c r="A42" s="200" t="s">
        <v>23</v>
      </c>
      <c r="B42" s="200"/>
      <c r="C42" s="200"/>
      <c r="D42" s="200"/>
      <c r="E42" s="200"/>
      <c r="F42" s="200"/>
      <c r="G42" s="200"/>
      <c r="H42" s="200"/>
      <c r="I42" s="200"/>
      <c r="J42" s="200"/>
      <c r="K42" s="200"/>
      <c r="L42" s="200"/>
      <c r="M42" s="200"/>
    </row>
    <row r="43" spans="1:13">
      <c r="A43" s="48" t="s">
        <v>17</v>
      </c>
      <c r="B43" s="49"/>
      <c r="C43" s="49" t="s">
        <v>26</v>
      </c>
      <c r="D43" s="49"/>
      <c r="E43" s="49"/>
      <c r="F43" s="49"/>
      <c r="G43" s="49"/>
      <c r="H43" s="49"/>
      <c r="I43" s="49"/>
      <c r="J43" s="49"/>
      <c r="K43" s="49"/>
      <c r="L43" s="49"/>
      <c r="M43" s="49"/>
    </row>
    <row r="44" spans="1:13">
      <c r="A44" s="48" t="s">
        <v>18</v>
      </c>
      <c r="B44" s="49"/>
      <c r="C44" s="49"/>
      <c r="D44" s="49" t="s">
        <v>26</v>
      </c>
      <c r="E44" s="49"/>
      <c r="F44" s="49"/>
      <c r="G44" s="49"/>
      <c r="H44" s="49" t="s">
        <v>26</v>
      </c>
      <c r="I44" s="49"/>
      <c r="J44" s="49" t="s">
        <v>26</v>
      </c>
      <c r="K44" s="49" t="s">
        <v>26</v>
      </c>
      <c r="L44" s="49" t="s">
        <v>26</v>
      </c>
      <c r="M44" s="49" t="s">
        <v>26</v>
      </c>
    </row>
    <row r="45" spans="1:13">
      <c r="A45" s="48" t="s">
        <v>19</v>
      </c>
      <c r="B45" s="49"/>
      <c r="C45" s="49"/>
      <c r="D45" s="49"/>
      <c r="E45" s="49" t="s">
        <v>26</v>
      </c>
      <c r="F45" s="49"/>
      <c r="G45" s="49"/>
      <c r="H45" s="49"/>
      <c r="I45" s="49"/>
      <c r="J45" s="49"/>
      <c r="K45" s="49"/>
      <c r="L45" s="49"/>
      <c r="M45" s="49"/>
    </row>
    <row r="46" spans="1:13">
      <c r="A46" s="48" t="s">
        <v>20</v>
      </c>
      <c r="B46" s="49" t="s">
        <v>0</v>
      </c>
      <c r="C46" s="49" t="s">
        <v>0</v>
      </c>
      <c r="D46" s="49" t="s">
        <v>0</v>
      </c>
      <c r="E46" s="49" t="s">
        <v>0</v>
      </c>
      <c r="F46" s="49" t="s">
        <v>26</v>
      </c>
      <c r="G46" s="49" t="s">
        <v>26</v>
      </c>
      <c r="H46" s="49" t="s">
        <v>26</v>
      </c>
      <c r="I46" s="49"/>
      <c r="J46" s="49"/>
      <c r="K46" s="49" t="s">
        <v>0</v>
      </c>
      <c r="L46" s="49" t="s">
        <v>26</v>
      </c>
      <c r="M46" s="49" t="s">
        <v>26</v>
      </c>
    </row>
    <row r="47" spans="1:13">
      <c r="A47" s="48" t="s">
        <v>179</v>
      </c>
      <c r="B47" s="49"/>
      <c r="C47" s="49"/>
      <c r="D47" s="49"/>
      <c r="E47" s="49"/>
      <c r="F47" s="49"/>
      <c r="G47" s="49" t="s">
        <v>26</v>
      </c>
      <c r="H47" s="49" t="s">
        <v>26</v>
      </c>
      <c r="I47" s="49"/>
      <c r="J47" s="49"/>
      <c r="K47" s="49"/>
      <c r="L47" s="49"/>
      <c r="M47" s="49" t="s">
        <v>26</v>
      </c>
    </row>
    <row r="48" spans="1:13">
      <c r="A48" s="48" t="s">
        <v>22</v>
      </c>
      <c r="B48" s="49"/>
      <c r="C48" s="49"/>
      <c r="D48" s="49"/>
      <c r="E48" s="49"/>
      <c r="F48" s="49"/>
      <c r="G48" s="49"/>
      <c r="H48" s="49" t="s">
        <v>26</v>
      </c>
      <c r="I48" s="49"/>
      <c r="J48" s="49"/>
      <c r="K48" s="49" t="s">
        <v>26</v>
      </c>
      <c r="L48" s="49" t="s">
        <v>26</v>
      </c>
      <c r="M48" s="49" t="s">
        <v>26</v>
      </c>
    </row>
    <row r="49" spans="1:13">
      <c r="A49" s="48" t="s">
        <v>21</v>
      </c>
      <c r="B49" s="49"/>
      <c r="C49" s="49"/>
      <c r="D49" s="49"/>
      <c r="E49" s="49"/>
      <c r="F49" s="49"/>
      <c r="G49" s="49"/>
      <c r="H49" s="49"/>
      <c r="I49" s="49" t="s">
        <v>26</v>
      </c>
      <c r="J49" s="49" t="s">
        <v>26</v>
      </c>
      <c r="K49" s="49" t="s">
        <v>26</v>
      </c>
      <c r="L49" s="49" t="s">
        <v>26</v>
      </c>
      <c r="M49" s="49" t="s">
        <v>26</v>
      </c>
    </row>
    <row r="50" spans="1:13">
      <c r="A50" s="54" t="s">
        <v>13</v>
      </c>
      <c r="B50" s="60">
        <v>2445511</v>
      </c>
      <c r="C50" s="60">
        <v>631291</v>
      </c>
      <c r="D50" s="60">
        <v>631291</v>
      </c>
      <c r="E50" s="60">
        <v>631291</v>
      </c>
      <c r="F50" s="60">
        <v>631291</v>
      </c>
      <c r="G50" s="60">
        <v>564400</v>
      </c>
      <c r="H50" s="60">
        <v>560334</v>
      </c>
      <c r="I50" s="60">
        <v>631291</v>
      </c>
      <c r="J50" s="60">
        <v>560527</v>
      </c>
      <c r="K50" s="61">
        <v>560451</v>
      </c>
      <c r="L50" s="60">
        <v>819905</v>
      </c>
      <c r="M50" s="60">
        <v>819905</v>
      </c>
    </row>
    <row r="51" spans="1:13" ht="12.75" customHeight="1">
      <c r="A51" s="56" t="s">
        <v>14</v>
      </c>
      <c r="B51" s="43">
        <v>8.3000000000000004E-2</v>
      </c>
      <c r="C51" s="43">
        <v>0.438</v>
      </c>
      <c r="D51" s="43">
        <v>0.45300000000000001</v>
      </c>
      <c r="E51" s="43">
        <v>0.214</v>
      </c>
      <c r="F51" s="43">
        <v>0.22500000000000001</v>
      </c>
      <c r="G51" s="43">
        <v>0.73499999999999999</v>
      </c>
      <c r="H51" s="43">
        <v>0.74199999999999999</v>
      </c>
      <c r="I51" s="43">
        <v>0.77</v>
      </c>
      <c r="J51" s="43">
        <v>0.73399999999999999</v>
      </c>
      <c r="K51" s="56">
        <v>0.73699999999999999</v>
      </c>
      <c r="L51" s="43">
        <v>0.746</v>
      </c>
      <c r="M51" s="43">
        <v>0.746</v>
      </c>
    </row>
    <row r="52" spans="1:13" s="66" customFormat="1" ht="54" customHeight="1">
      <c r="A52" s="201" t="s">
        <v>896</v>
      </c>
      <c r="B52" s="201"/>
      <c r="C52" s="201"/>
      <c r="D52" s="201"/>
      <c r="E52" s="201"/>
      <c r="F52" s="201"/>
      <c r="G52" s="201"/>
      <c r="H52" s="201"/>
      <c r="I52" s="201"/>
      <c r="J52" s="201"/>
      <c r="K52" s="201"/>
      <c r="L52" s="201"/>
      <c r="M52" s="201"/>
    </row>
    <row r="53" spans="1:13" ht="15" customHeight="1">
      <c r="A53" s="197" t="s">
        <v>893</v>
      </c>
      <c r="B53" s="197"/>
      <c r="C53" s="197"/>
      <c r="D53" s="197"/>
      <c r="E53" s="197"/>
      <c r="F53" s="197"/>
      <c r="G53" s="197"/>
      <c r="H53" s="197"/>
      <c r="I53" s="197"/>
      <c r="J53" s="197"/>
      <c r="K53" s="197"/>
      <c r="L53" s="197"/>
      <c r="M53" s="48"/>
    </row>
    <row r="57" spans="1:13">
      <c r="K57" s="65"/>
      <c r="L57" s="65"/>
      <c r="M57" s="65"/>
    </row>
  </sheetData>
  <mergeCells count="8">
    <mergeCell ref="A52:M52"/>
    <mergeCell ref="A53:L53"/>
    <mergeCell ref="A1:M1"/>
    <mergeCell ref="A4:M4"/>
    <mergeCell ref="A10:M10"/>
    <mergeCell ref="A24:M24"/>
    <mergeCell ref="A36:M36"/>
    <mergeCell ref="A42:M42"/>
  </mergeCells>
  <printOptions horizontalCentered="1"/>
  <pageMargins left="0.70866141732283472" right="0.70866141732283472" top="0.74803149606299213" bottom="0.74803149606299213" header="0.31496062992125984" footer="0.31496062992125984"/>
  <pageSetup paperSize="9" scale="56"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U29"/>
  <sheetViews>
    <sheetView zoomScaleNormal="100" workbookViewId="0">
      <pane xSplit="1" ySplit="3" topLeftCell="B4" activePane="bottomRight" state="frozen"/>
      <selection pane="topRight" activeCell="B1" sqref="B1"/>
      <selection pane="bottomLeft" activeCell="A4" sqref="A4"/>
      <selection pane="bottomRight" activeCell="J35" sqref="J35"/>
    </sheetView>
  </sheetViews>
  <sheetFormatPr baseColWidth="10" defaultColWidth="9.19921875" defaultRowHeight="14"/>
  <cols>
    <col min="1" max="1" width="27.3984375" style="6" customWidth="1"/>
    <col min="2" max="2" width="9.19921875" style="6"/>
    <col min="3" max="4" width="9.3984375" style="6" bestFit="1" customWidth="1"/>
    <col min="5" max="5" width="10.19921875" style="6" bestFit="1" customWidth="1"/>
    <col min="6" max="6" width="9.796875" style="227" bestFit="1" customWidth="1"/>
    <col min="7" max="7" width="2.3984375" style="228" customWidth="1"/>
    <col min="8" max="8" width="9.19921875" style="6"/>
    <col min="9" max="10" width="9.3984375" style="6" bestFit="1" customWidth="1"/>
    <col min="11" max="11" width="10.19921875" style="6" bestFit="1" customWidth="1"/>
    <col min="12" max="12" width="10.796875" style="227" bestFit="1" customWidth="1"/>
    <col min="13" max="16384" width="9.19921875" style="6"/>
  </cols>
  <sheetData>
    <row r="1" spans="1:21" ht="15" thickBot="1">
      <c r="A1" s="212" t="s">
        <v>103</v>
      </c>
      <c r="B1" s="212"/>
      <c r="C1" s="212"/>
      <c r="D1" s="212"/>
      <c r="E1" s="212"/>
      <c r="F1" s="212"/>
      <c r="G1" s="212"/>
      <c r="H1" s="212"/>
      <c r="I1" s="212"/>
      <c r="J1" s="212"/>
      <c r="K1" s="212"/>
      <c r="L1" s="212"/>
    </row>
    <row r="2" spans="1:21" ht="15" thickTop="1">
      <c r="B2" s="213" t="s">
        <v>47</v>
      </c>
      <c r="C2" s="213"/>
      <c r="D2" s="213"/>
      <c r="E2" s="213"/>
      <c r="F2" s="213"/>
      <c r="G2" s="214"/>
      <c r="H2" s="213" t="s">
        <v>48</v>
      </c>
      <c r="I2" s="213"/>
      <c r="J2" s="213"/>
      <c r="K2" s="213"/>
      <c r="L2" s="213"/>
    </row>
    <row r="3" spans="1:21" ht="15">
      <c r="A3" s="215" t="s">
        <v>49</v>
      </c>
      <c r="B3" s="215" t="s">
        <v>50</v>
      </c>
      <c r="C3" s="215" t="s">
        <v>51</v>
      </c>
      <c r="D3" s="215" t="s">
        <v>52</v>
      </c>
      <c r="E3" s="215" t="s">
        <v>53</v>
      </c>
      <c r="F3" s="216" t="s">
        <v>54</v>
      </c>
      <c r="G3" s="217"/>
      <c r="H3" s="215" t="s">
        <v>50</v>
      </c>
      <c r="I3" s="215" t="s">
        <v>51</v>
      </c>
      <c r="J3" s="215" t="s">
        <v>52</v>
      </c>
      <c r="K3" s="215" t="s">
        <v>53</v>
      </c>
      <c r="L3" s="216" t="s">
        <v>54</v>
      </c>
    </row>
    <row r="4" spans="1:21" ht="15">
      <c r="A4" s="218" t="s">
        <v>55</v>
      </c>
      <c r="B4" s="219"/>
      <c r="C4" s="219"/>
      <c r="D4" s="220"/>
      <c r="E4" s="220"/>
      <c r="F4" s="221"/>
      <c r="G4" s="221"/>
      <c r="H4" s="219"/>
      <c r="I4" s="219"/>
      <c r="J4" s="220"/>
      <c r="K4" s="220"/>
      <c r="L4" s="221"/>
    </row>
    <row r="5" spans="1:21" ht="15">
      <c r="A5" s="219" t="s">
        <v>56</v>
      </c>
      <c r="B5" s="219" t="s">
        <v>57</v>
      </c>
      <c r="C5" s="222">
        <v>5.9117360000000003</v>
      </c>
      <c r="D5" s="222">
        <v>1.7379659999999999</v>
      </c>
      <c r="E5" s="222">
        <v>-6.7550619999999997</v>
      </c>
      <c r="F5" s="222">
        <v>17.207080000000001</v>
      </c>
      <c r="G5" s="217"/>
      <c r="H5" s="219" t="s">
        <v>58</v>
      </c>
      <c r="I5" s="222">
        <v>5.5941270000000003</v>
      </c>
      <c r="J5" s="222">
        <v>2.306524</v>
      </c>
      <c r="K5" s="222">
        <v>-12.106249999999999</v>
      </c>
      <c r="L5" s="222">
        <v>22.545950000000001</v>
      </c>
    </row>
    <row r="6" spans="1:21" ht="15">
      <c r="A6" s="219" t="s">
        <v>104</v>
      </c>
      <c r="B6" s="219" t="s">
        <v>57</v>
      </c>
      <c r="C6" s="222">
        <v>7.1794019999999996</v>
      </c>
      <c r="D6" s="222">
        <v>176.0224</v>
      </c>
      <c r="E6" s="223">
        <v>1.1650000000000001E-6</v>
      </c>
      <c r="F6" s="222">
        <v>29700</v>
      </c>
      <c r="G6" s="217"/>
      <c r="H6" s="219" t="s">
        <v>108</v>
      </c>
      <c r="I6" s="222">
        <v>20.19462</v>
      </c>
      <c r="J6" s="222">
        <v>4576.9809999999998</v>
      </c>
      <c r="K6" s="223">
        <v>0</v>
      </c>
      <c r="L6" s="222">
        <v>6190000</v>
      </c>
    </row>
    <row r="7" spans="1:21" ht="15">
      <c r="A7" s="219" t="s">
        <v>105</v>
      </c>
      <c r="B7" s="219" t="s">
        <v>57</v>
      </c>
      <c r="C7" s="222">
        <v>993.05969999999991</v>
      </c>
      <c r="D7" s="222">
        <v>20400</v>
      </c>
      <c r="E7" s="223">
        <v>1E-3</v>
      </c>
      <c r="F7" s="222">
        <v>3700000</v>
      </c>
      <c r="G7" s="217"/>
      <c r="H7" s="219" t="s">
        <v>59</v>
      </c>
      <c r="I7" s="222">
        <v>1026.6210000000001</v>
      </c>
      <c r="J7" s="222">
        <v>51600</v>
      </c>
      <c r="K7" s="223">
        <v>0</v>
      </c>
      <c r="L7" s="222">
        <v>27700000</v>
      </c>
    </row>
    <row r="8" spans="1:21" ht="15">
      <c r="A8" s="219" t="s">
        <v>106</v>
      </c>
      <c r="B8" s="219" t="s">
        <v>57</v>
      </c>
      <c r="C8" s="222">
        <v>79.454530000000005</v>
      </c>
      <c r="D8" s="222">
        <v>10800</v>
      </c>
      <c r="E8" s="223">
        <v>1.0000000000000001E-5</v>
      </c>
      <c r="F8" s="222">
        <v>2530000</v>
      </c>
      <c r="G8" s="217"/>
      <c r="H8" s="219" t="s">
        <v>109</v>
      </c>
      <c r="I8" s="222">
        <v>55.346969999999999</v>
      </c>
      <c r="J8" s="222">
        <v>5281.22</v>
      </c>
      <c r="K8" s="223">
        <v>1.0000000000000001E-5</v>
      </c>
      <c r="L8" s="222">
        <v>2930000</v>
      </c>
      <c r="O8" s="223"/>
    </row>
    <row r="9" spans="1:21" ht="15">
      <c r="A9" s="219" t="s">
        <v>60</v>
      </c>
      <c r="B9" s="219" t="s">
        <v>57</v>
      </c>
      <c r="C9" s="222">
        <v>1</v>
      </c>
      <c r="D9" s="222">
        <v>0</v>
      </c>
      <c r="E9" s="222">
        <v>1</v>
      </c>
      <c r="F9" s="222">
        <v>1</v>
      </c>
      <c r="G9" s="217"/>
      <c r="H9" s="219" t="s">
        <v>59</v>
      </c>
      <c r="I9" s="222">
        <v>2.4478300000000001E-2</v>
      </c>
      <c r="J9" s="222">
        <v>0.15452859999999999</v>
      </c>
      <c r="K9" s="222">
        <v>0</v>
      </c>
      <c r="L9" s="222">
        <v>1</v>
      </c>
    </row>
    <row r="10" spans="1:21">
      <c r="A10" s="219"/>
      <c r="B10" s="219"/>
      <c r="C10" s="222"/>
      <c r="D10" s="222"/>
      <c r="E10" s="222"/>
      <c r="F10" s="222"/>
      <c r="G10" s="217"/>
      <c r="H10" s="219"/>
      <c r="I10" s="222"/>
      <c r="J10" s="222"/>
      <c r="K10" s="222"/>
      <c r="L10" s="222"/>
    </row>
    <row r="11" spans="1:21" ht="15">
      <c r="A11" s="218" t="s">
        <v>61</v>
      </c>
      <c r="B11" s="219"/>
      <c r="C11" s="222"/>
      <c r="D11" s="222"/>
      <c r="E11" s="222"/>
      <c r="F11" s="222"/>
      <c r="G11" s="217"/>
      <c r="H11" s="219"/>
      <c r="I11" s="222"/>
      <c r="J11" s="222"/>
      <c r="K11" s="222"/>
      <c r="L11" s="222"/>
    </row>
    <row r="12" spans="1:21" ht="15">
      <c r="A12" s="219" t="s">
        <v>62</v>
      </c>
      <c r="B12" s="219" t="s">
        <v>63</v>
      </c>
      <c r="C12" s="222">
        <v>20.641590000000001</v>
      </c>
      <c r="D12" s="222">
        <v>1.991854</v>
      </c>
      <c r="E12" s="222">
        <v>10.19999</v>
      </c>
      <c r="F12" s="222">
        <v>25.760940000000002</v>
      </c>
      <c r="G12" s="217"/>
      <c r="H12" s="219" t="s">
        <v>64</v>
      </c>
      <c r="I12" s="222">
        <v>18.51266</v>
      </c>
      <c r="J12" s="222">
        <v>2.412973</v>
      </c>
      <c r="K12" s="222">
        <v>6.3880670000000004</v>
      </c>
      <c r="L12" s="222">
        <v>25.790230000000001</v>
      </c>
    </row>
    <row r="13" spans="1:21" ht="15">
      <c r="A13" s="219" t="s">
        <v>65</v>
      </c>
      <c r="B13" s="219" t="s">
        <v>66</v>
      </c>
      <c r="C13" s="222">
        <v>17.90765</v>
      </c>
      <c r="D13" s="222">
        <v>1.767004</v>
      </c>
      <c r="E13" s="222">
        <v>9.448169</v>
      </c>
      <c r="F13" s="222">
        <v>22.261130000000001</v>
      </c>
      <c r="G13" s="217"/>
      <c r="H13" s="219" t="s">
        <v>67</v>
      </c>
      <c r="I13" s="222">
        <v>16.265889999999999</v>
      </c>
      <c r="J13" s="222">
        <v>2.2816480000000001</v>
      </c>
      <c r="K13" s="222">
        <v>2.0958299999999999E-2</v>
      </c>
      <c r="L13" s="222">
        <v>23.978899999999999</v>
      </c>
      <c r="P13" s="229"/>
      <c r="Q13" s="229"/>
      <c r="R13" s="229"/>
      <c r="S13" s="229"/>
      <c r="T13" s="229"/>
      <c r="U13" s="229"/>
    </row>
    <row r="14" spans="1:21" ht="15">
      <c r="A14" s="219" t="s">
        <v>68</v>
      </c>
      <c r="B14" s="219" t="s">
        <v>69</v>
      </c>
      <c r="C14" s="222">
        <v>0.1504491</v>
      </c>
      <c r="D14" s="222">
        <v>0.34418860000000001</v>
      </c>
      <c r="E14" s="222">
        <v>0</v>
      </c>
      <c r="F14" s="222">
        <v>4.6134089999999999</v>
      </c>
      <c r="G14" s="217"/>
      <c r="H14" s="219" t="s">
        <v>70</v>
      </c>
      <c r="I14" s="222">
        <v>0.20347509999999999</v>
      </c>
      <c r="J14" s="222">
        <v>0.45251639999999999</v>
      </c>
      <c r="K14" s="222">
        <v>0</v>
      </c>
      <c r="L14" s="222">
        <v>18.492190000000001</v>
      </c>
    </row>
    <row r="15" spans="1:21" ht="15">
      <c r="A15" s="219" t="s">
        <v>71</v>
      </c>
      <c r="B15" s="219" t="s">
        <v>72</v>
      </c>
      <c r="C15" s="222">
        <v>0.1879084</v>
      </c>
      <c r="D15" s="222">
        <v>0.39064090000000001</v>
      </c>
      <c r="E15" s="222">
        <v>0</v>
      </c>
      <c r="F15" s="222">
        <v>1</v>
      </c>
      <c r="G15" s="217"/>
      <c r="H15" s="219" t="s">
        <v>73</v>
      </c>
      <c r="I15" s="222">
        <v>0.13337599999999999</v>
      </c>
      <c r="J15" s="222">
        <v>0.33998070000000002</v>
      </c>
      <c r="K15" s="222">
        <v>0</v>
      </c>
      <c r="L15" s="222">
        <v>1</v>
      </c>
      <c r="P15" s="229"/>
      <c r="Q15" s="229"/>
      <c r="R15" s="229"/>
      <c r="S15" s="229"/>
      <c r="T15" s="229"/>
      <c r="U15" s="229"/>
    </row>
    <row r="16" spans="1:21" ht="15">
      <c r="A16" s="219" t="s">
        <v>107</v>
      </c>
      <c r="B16" s="219" t="s">
        <v>74</v>
      </c>
      <c r="C16" s="222">
        <v>182</v>
      </c>
      <c r="D16" s="222">
        <v>748</v>
      </c>
      <c r="E16" s="222">
        <v>-2230</v>
      </c>
      <c r="F16" s="222">
        <v>13900</v>
      </c>
      <c r="G16" s="217"/>
      <c r="H16" s="217" t="s">
        <v>110</v>
      </c>
      <c r="I16" s="222">
        <v>130</v>
      </c>
      <c r="J16" s="222">
        <v>831</v>
      </c>
      <c r="K16" s="222">
        <v>-17500</v>
      </c>
      <c r="L16" s="222">
        <v>31500</v>
      </c>
      <c r="P16" s="229"/>
      <c r="Q16" s="229"/>
      <c r="R16" s="229"/>
      <c r="S16" s="229"/>
      <c r="T16" s="229"/>
      <c r="U16" s="229"/>
    </row>
    <row r="17" spans="1:21">
      <c r="A17" s="220"/>
      <c r="B17" s="220"/>
      <c r="C17" s="224"/>
      <c r="D17" s="222"/>
      <c r="E17" s="224"/>
      <c r="F17" s="222"/>
      <c r="G17" s="217"/>
      <c r="H17" s="220"/>
      <c r="I17" s="222"/>
      <c r="J17" s="224"/>
      <c r="K17" s="224"/>
      <c r="L17" s="222"/>
    </row>
    <row r="18" spans="1:21" ht="30">
      <c r="A18" s="218" t="s">
        <v>309</v>
      </c>
      <c r="B18" s="220"/>
      <c r="C18" s="224"/>
      <c r="D18" s="224"/>
      <c r="E18" s="224"/>
      <c r="F18" s="222"/>
      <c r="G18" s="217"/>
      <c r="H18" s="220"/>
      <c r="I18" s="224"/>
      <c r="J18" s="224"/>
      <c r="K18" s="224"/>
      <c r="L18" s="222"/>
      <c r="P18" s="229"/>
      <c r="Q18" s="229"/>
      <c r="R18" s="229"/>
      <c r="S18" s="229"/>
      <c r="T18" s="229"/>
    </row>
    <row r="19" spans="1:21" ht="15">
      <c r="A19" s="219" t="s">
        <v>75</v>
      </c>
      <c r="B19" s="219" t="s">
        <v>57</v>
      </c>
      <c r="C19" s="222">
        <v>0.4719911</v>
      </c>
      <c r="D19" s="222">
        <v>0.49921700000000002</v>
      </c>
      <c r="E19" s="222">
        <v>0</v>
      </c>
      <c r="F19" s="222">
        <v>1</v>
      </c>
      <c r="G19" s="217"/>
      <c r="H19" s="219" t="s">
        <v>59</v>
      </c>
      <c r="I19" s="222">
        <v>0.52590130000000002</v>
      </c>
      <c r="J19" s="222">
        <v>0.49932870000000001</v>
      </c>
      <c r="K19" s="222">
        <v>0</v>
      </c>
      <c r="L19" s="222">
        <v>1</v>
      </c>
    </row>
    <row r="20" spans="1:21" ht="15">
      <c r="A20" s="219" t="s">
        <v>76</v>
      </c>
      <c r="B20" s="219" t="s">
        <v>77</v>
      </c>
      <c r="C20" s="222">
        <v>0.27809060000000002</v>
      </c>
      <c r="D20" s="222">
        <v>6.6745700000000005E-2</v>
      </c>
      <c r="E20" s="222">
        <v>0</v>
      </c>
      <c r="F20" s="222">
        <v>0.55000000000000004</v>
      </c>
      <c r="G20" s="217"/>
      <c r="H20" s="219" t="s">
        <v>78</v>
      </c>
      <c r="I20" s="222">
        <v>0.27982240000000003</v>
      </c>
      <c r="J20" s="222">
        <v>6.9575499999999998E-2</v>
      </c>
      <c r="K20" s="222">
        <v>0</v>
      </c>
      <c r="L20" s="222">
        <v>0.55000000000000004</v>
      </c>
    </row>
    <row r="21" spans="1:21" ht="15">
      <c r="A21" s="219" t="s">
        <v>79</v>
      </c>
      <c r="B21" s="219" t="s">
        <v>80</v>
      </c>
      <c r="C21" s="222">
        <v>14.507899999999999</v>
      </c>
      <c r="D21" s="222">
        <v>1.44154</v>
      </c>
      <c r="E21" s="222">
        <v>5.6060889999999999</v>
      </c>
      <c r="F21" s="222">
        <v>16.656690000000001</v>
      </c>
      <c r="G21" s="217"/>
      <c r="H21" s="219" t="s">
        <v>81</v>
      </c>
      <c r="I21" s="222">
        <v>14.74295</v>
      </c>
      <c r="J21" s="222">
        <v>1.7514860000000001</v>
      </c>
      <c r="K21" s="222">
        <v>4.38863</v>
      </c>
      <c r="L21" s="222">
        <v>16.656690000000001</v>
      </c>
      <c r="P21" s="229"/>
      <c r="Q21" s="229"/>
      <c r="R21" s="229"/>
      <c r="S21" s="229"/>
      <c r="T21" s="229"/>
      <c r="U21" s="229"/>
    </row>
    <row r="22" spans="1:21" ht="15">
      <c r="A22" s="219" t="s">
        <v>82</v>
      </c>
      <c r="B22" s="219" t="s">
        <v>306</v>
      </c>
      <c r="C22" s="222">
        <v>1.6325019999999999</v>
      </c>
      <c r="D22" s="222">
        <v>2.3365960000000001</v>
      </c>
      <c r="E22" s="222">
        <v>-0.97816619999999999</v>
      </c>
      <c r="F22" s="222">
        <v>10.275449999999999</v>
      </c>
      <c r="G22" s="217"/>
      <c r="H22" s="219" t="s">
        <v>307</v>
      </c>
      <c r="I22" s="222">
        <v>1.4316519999999999</v>
      </c>
      <c r="J22" s="222">
        <v>1.9555389999999999</v>
      </c>
      <c r="K22" s="222">
        <v>-1.287431</v>
      </c>
      <c r="L22" s="222">
        <v>10.275449999999999</v>
      </c>
    </row>
    <row r="23" spans="1:21" ht="15">
      <c r="A23" s="219" t="s">
        <v>174</v>
      </c>
      <c r="B23" s="219" t="s">
        <v>305</v>
      </c>
      <c r="C23" s="222">
        <v>9.1456549999999996</v>
      </c>
      <c r="D23" s="222">
        <v>0.31934059999999997</v>
      </c>
      <c r="E23" s="222">
        <v>5.5459519999999998</v>
      </c>
      <c r="F23" s="222">
        <v>9.6421250000000001</v>
      </c>
      <c r="G23" s="217"/>
      <c r="H23" s="219" t="s">
        <v>308</v>
      </c>
      <c r="I23" s="222">
        <v>9.0932659999999998</v>
      </c>
      <c r="J23" s="222">
        <v>0.61018519999999998</v>
      </c>
      <c r="K23" s="222">
        <v>5.5459519999999998</v>
      </c>
      <c r="L23" s="222">
        <v>9.6547649999999994</v>
      </c>
      <c r="P23" s="229"/>
      <c r="Q23" s="229"/>
      <c r="R23" s="229"/>
      <c r="S23" s="229"/>
      <c r="T23" s="229"/>
    </row>
    <row r="24" spans="1:21" ht="15">
      <c r="A24" s="219" t="s">
        <v>83</v>
      </c>
      <c r="B24" s="219" t="s">
        <v>80</v>
      </c>
      <c r="C24" s="222">
        <v>4.287363</v>
      </c>
      <c r="D24" s="222">
        <v>1.6118509999999999</v>
      </c>
      <c r="E24" s="222">
        <v>-2.9252739999999999</v>
      </c>
      <c r="F24" s="222">
        <v>7.2221539999999997</v>
      </c>
      <c r="G24" s="217"/>
      <c r="H24" s="219" t="s">
        <v>81</v>
      </c>
      <c r="I24" s="222">
        <v>4.6614829999999996</v>
      </c>
      <c r="J24" s="222">
        <v>1.888736</v>
      </c>
      <c r="K24" s="222">
        <v>-5.2997180000000004</v>
      </c>
      <c r="L24" s="222">
        <v>7.2221539999999997</v>
      </c>
      <c r="P24" s="229"/>
      <c r="Q24" s="229"/>
      <c r="R24" s="229"/>
      <c r="S24" s="229"/>
      <c r="T24" s="229"/>
    </row>
    <row r="25" spans="1:21" ht="15">
      <c r="A25" s="219" t="s">
        <v>84</v>
      </c>
      <c r="B25" s="219" t="s">
        <v>85</v>
      </c>
      <c r="C25" s="222">
        <v>0.45184590000000002</v>
      </c>
      <c r="D25" s="222">
        <v>0.49767790000000001</v>
      </c>
      <c r="E25" s="222">
        <v>0</v>
      </c>
      <c r="F25" s="222">
        <v>1</v>
      </c>
      <c r="G25" s="217"/>
      <c r="H25" s="219" t="s">
        <v>86</v>
      </c>
      <c r="I25" s="222">
        <v>0.29745820000000001</v>
      </c>
      <c r="J25" s="222">
        <v>0.45713989999999999</v>
      </c>
      <c r="K25" s="222">
        <v>0</v>
      </c>
      <c r="L25" s="222">
        <v>1</v>
      </c>
    </row>
    <row r="26" spans="1:21" ht="15">
      <c r="A26" s="219" t="s">
        <v>87</v>
      </c>
      <c r="B26" s="219" t="s">
        <v>85</v>
      </c>
      <c r="C26" s="222">
        <v>0.66765649999999999</v>
      </c>
      <c r="D26" s="222">
        <v>0.47105540000000001</v>
      </c>
      <c r="E26" s="222">
        <v>0</v>
      </c>
      <c r="F26" s="222">
        <v>1</v>
      </c>
      <c r="G26" s="217"/>
      <c r="H26" s="219" t="s">
        <v>86</v>
      </c>
      <c r="I26" s="222">
        <v>0.50804660000000001</v>
      </c>
      <c r="J26" s="222">
        <v>0.49993530000000003</v>
      </c>
      <c r="K26" s="222">
        <v>0</v>
      </c>
      <c r="L26" s="222">
        <v>1</v>
      </c>
    </row>
    <row r="27" spans="1:21" ht="15">
      <c r="A27" s="219" t="s">
        <v>88</v>
      </c>
      <c r="B27" s="219" t="s">
        <v>85</v>
      </c>
      <c r="C27" s="222">
        <v>3.04754E-2</v>
      </c>
      <c r="D27" s="222">
        <v>0.17189199999999999</v>
      </c>
      <c r="E27" s="222">
        <v>0</v>
      </c>
      <c r="F27" s="222">
        <v>1</v>
      </c>
      <c r="G27" s="217"/>
      <c r="H27" s="219" t="s">
        <v>86</v>
      </c>
      <c r="I27" s="222">
        <v>4.2847499999999997E-2</v>
      </c>
      <c r="J27" s="222">
        <v>0.2025132</v>
      </c>
      <c r="K27" s="222">
        <v>0</v>
      </c>
      <c r="L27" s="222">
        <v>1</v>
      </c>
    </row>
    <row r="28" spans="1:21" ht="126" customHeight="1">
      <c r="A28" s="225" t="s">
        <v>310</v>
      </c>
      <c r="B28" s="225"/>
      <c r="C28" s="225"/>
      <c r="D28" s="225"/>
      <c r="E28" s="225"/>
      <c r="F28" s="225"/>
      <c r="G28" s="225"/>
      <c r="H28" s="225"/>
      <c r="I28" s="225"/>
      <c r="J28" s="225"/>
      <c r="K28" s="225"/>
      <c r="L28" s="225"/>
    </row>
    <row r="29" spans="1:21" ht="15" customHeight="1">
      <c r="A29" s="226" t="s">
        <v>93</v>
      </c>
      <c r="B29" s="226"/>
      <c r="C29" s="226"/>
      <c r="D29" s="226"/>
    </row>
  </sheetData>
  <mergeCells count="4">
    <mergeCell ref="B2:F2"/>
    <mergeCell ref="H2:L2"/>
    <mergeCell ref="A28:L28"/>
    <mergeCell ref="A1:L1"/>
  </mergeCells>
  <printOptions horizontalCentered="1" verticalCentered="1"/>
  <pageMargins left="0.70866141732283472" right="0.70866141732283472" top="0.74803149606299213" bottom="0.74803149606299213"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18"/>
  <sheetViews>
    <sheetView zoomScale="115" zoomScaleNormal="115" workbookViewId="0">
      <selection activeCell="G27" sqref="G27"/>
    </sheetView>
  </sheetViews>
  <sheetFormatPr baseColWidth="10" defaultColWidth="9" defaultRowHeight="14"/>
  <cols>
    <col min="1" max="9" width="9" style="6"/>
    <col min="10" max="10" width="5.3984375" style="6" customWidth="1"/>
    <col min="11" max="16384" width="9" style="6"/>
  </cols>
  <sheetData>
    <row r="1" spans="1:10" ht="16" thickBot="1">
      <c r="A1" s="231" t="s">
        <v>215</v>
      </c>
      <c r="B1" s="231"/>
      <c r="C1" s="231"/>
      <c r="D1" s="231"/>
      <c r="E1" s="231"/>
      <c r="F1" s="231"/>
      <c r="G1" s="231"/>
      <c r="H1" s="231"/>
      <c r="I1" s="231"/>
      <c r="J1" s="231"/>
    </row>
    <row r="2" spans="1:10" ht="15" thickTop="1">
      <c r="A2" s="6" t="s">
        <v>95</v>
      </c>
      <c r="F2" s="6" t="s">
        <v>94</v>
      </c>
    </row>
    <row r="17" spans="1:10" ht="42" customHeight="1">
      <c r="A17" s="232" t="s">
        <v>112</v>
      </c>
      <c r="B17" s="232"/>
      <c r="C17" s="232"/>
      <c r="D17" s="232"/>
      <c r="E17" s="232"/>
      <c r="F17" s="232"/>
      <c r="G17" s="232"/>
      <c r="H17" s="232"/>
      <c r="I17" s="232"/>
      <c r="J17" s="232"/>
    </row>
    <row r="18" spans="1:10" ht="15">
      <c r="A18" s="211" t="s">
        <v>96</v>
      </c>
      <c r="B18" s="211"/>
      <c r="C18" s="211"/>
      <c r="D18" s="211"/>
    </row>
  </sheetData>
  <mergeCells count="3">
    <mergeCell ref="A18:D18"/>
    <mergeCell ref="A1:J1"/>
    <mergeCell ref="A17:J17"/>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11"/>
  <sheetViews>
    <sheetView zoomScale="70" zoomScaleNormal="70" workbookViewId="0">
      <selection activeCell="E12" sqref="E12"/>
    </sheetView>
  </sheetViews>
  <sheetFormatPr baseColWidth="10" defaultColWidth="9.19921875" defaultRowHeight="14"/>
  <cols>
    <col min="1" max="1" width="31.59765625" style="6" customWidth="1"/>
    <col min="2" max="4" width="22" style="6" customWidth="1"/>
    <col min="5" max="16384" width="9.19921875" style="6"/>
  </cols>
  <sheetData>
    <row r="1" spans="1:4" ht="15">
      <c r="A1" s="233" t="s">
        <v>1246</v>
      </c>
      <c r="B1" s="233"/>
      <c r="C1" s="233"/>
      <c r="D1" s="233"/>
    </row>
    <row r="2" spans="1:4" ht="15">
      <c r="A2" s="234"/>
      <c r="B2" s="233"/>
      <c r="C2" s="233"/>
      <c r="D2" s="233"/>
    </row>
    <row r="3" spans="1:4" ht="15">
      <c r="A3" s="235"/>
      <c r="B3" s="236"/>
      <c r="C3" s="236"/>
      <c r="D3" s="236"/>
    </row>
    <row r="4" spans="1:4" ht="15">
      <c r="A4" s="235"/>
      <c r="B4" s="237"/>
      <c r="C4" s="237"/>
      <c r="D4" s="236"/>
    </row>
    <row r="5" spans="1:4" ht="15">
      <c r="A5" s="235"/>
      <c r="B5" s="237"/>
      <c r="C5" s="237"/>
      <c r="D5" s="236"/>
    </row>
    <row r="6" spans="1:4" ht="15">
      <c r="A6" s="235"/>
      <c r="B6" s="237"/>
      <c r="C6" s="237"/>
      <c r="D6" s="236"/>
    </row>
    <row r="7" spans="1:4" ht="15">
      <c r="A7" s="238"/>
      <c r="B7" s="239"/>
      <c r="C7" s="239"/>
      <c r="D7" s="236"/>
    </row>
    <row r="8" spans="1:4" ht="15">
      <c r="A8" s="235"/>
      <c r="B8" s="237"/>
      <c r="C8" s="237"/>
      <c r="D8" s="236"/>
    </row>
    <row r="9" spans="1:4" ht="99" customHeight="1">
      <c r="A9" s="238"/>
      <c r="B9" s="239"/>
      <c r="C9" s="237"/>
      <c r="D9" s="236"/>
    </row>
    <row r="10" spans="1:4" ht="161.25" customHeight="1">
      <c r="A10" s="177" t="s">
        <v>230</v>
      </c>
      <c r="B10" s="177"/>
      <c r="C10" s="177"/>
      <c r="D10" s="177"/>
    </row>
    <row r="11" spans="1:4" ht="15">
      <c r="A11" s="240" t="s">
        <v>97</v>
      </c>
      <c r="B11" s="240"/>
      <c r="C11" s="240"/>
      <c r="D11" s="240"/>
    </row>
  </sheetData>
  <mergeCells count="4">
    <mergeCell ref="A11:D11"/>
    <mergeCell ref="A1:D1"/>
    <mergeCell ref="B2:D2"/>
    <mergeCell ref="A10:D10"/>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25"/>
  <sheetViews>
    <sheetView zoomScale="115" zoomScaleNormal="115" workbookViewId="0">
      <selection activeCell="K27" sqref="K27"/>
    </sheetView>
  </sheetViews>
  <sheetFormatPr baseColWidth="10" defaultColWidth="9" defaultRowHeight="14"/>
  <cols>
    <col min="1" max="16384" width="9" style="6"/>
  </cols>
  <sheetData>
    <row r="1" spans="1:10" ht="15" thickBot="1">
      <c r="A1" s="212" t="s">
        <v>1247</v>
      </c>
      <c r="B1" s="212"/>
      <c r="C1" s="212"/>
      <c r="D1" s="212"/>
      <c r="E1" s="212"/>
      <c r="F1" s="212"/>
      <c r="G1" s="212"/>
      <c r="H1" s="212"/>
      <c r="I1" s="212"/>
      <c r="J1" s="212"/>
    </row>
    <row r="2" spans="1:10" ht="15" thickTop="1"/>
    <row r="23" spans="1:10" s="238" customFormat="1" ht="15">
      <c r="A23" s="177"/>
      <c r="B23" s="177"/>
      <c r="C23" s="177"/>
      <c r="D23" s="177"/>
    </row>
    <row r="24" spans="1:10" ht="124.5" customHeight="1">
      <c r="A24" s="232" t="s">
        <v>1255</v>
      </c>
      <c r="B24" s="232"/>
      <c r="C24" s="232"/>
      <c r="D24" s="232"/>
      <c r="E24" s="232"/>
      <c r="F24" s="232"/>
      <c r="G24" s="232"/>
      <c r="H24" s="232"/>
      <c r="I24" s="232"/>
      <c r="J24" s="232"/>
    </row>
    <row r="25" spans="1:10">
      <c r="A25" s="241" t="s">
        <v>96</v>
      </c>
      <c r="B25" s="241"/>
      <c r="C25" s="241"/>
      <c r="D25" s="241"/>
    </row>
  </sheetData>
  <mergeCells count="4">
    <mergeCell ref="A25:D25"/>
    <mergeCell ref="A23:D23"/>
    <mergeCell ref="A24:J24"/>
    <mergeCell ref="A1:J1"/>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0"/>
  <sheetViews>
    <sheetView zoomScaleNormal="100" workbookViewId="0">
      <pane ySplit="3" topLeftCell="A4" activePane="bottomLeft" state="frozen"/>
      <selection pane="bottomLeft" activeCell="L47" sqref="L47"/>
    </sheetView>
  </sheetViews>
  <sheetFormatPr baseColWidth="10" defaultColWidth="9.19921875" defaultRowHeight="14"/>
  <cols>
    <col min="1" max="1" width="30.3984375" style="6" customWidth="1"/>
    <col min="2" max="10" width="11.59765625" style="6" customWidth="1"/>
    <col min="11" max="13" width="11.59765625" style="238" customWidth="1"/>
    <col min="14" max="16384" width="9.19921875" style="238"/>
  </cols>
  <sheetData>
    <row r="1" spans="1:13" ht="20" thickBot="1">
      <c r="A1" s="242" t="s">
        <v>214</v>
      </c>
      <c r="B1" s="242"/>
      <c r="C1" s="242"/>
      <c r="D1" s="242"/>
      <c r="E1" s="242"/>
      <c r="F1" s="242"/>
      <c r="G1" s="242"/>
      <c r="H1" s="242"/>
      <c r="I1" s="242"/>
      <c r="J1" s="242"/>
      <c r="K1" s="242"/>
      <c r="L1" s="242"/>
      <c r="M1" s="242"/>
    </row>
    <row r="2" spans="1:13" ht="15" thickTop="1">
      <c r="A2" s="243" t="s">
        <v>173</v>
      </c>
      <c r="B2" s="146" t="s">
        <v>1</v>
      </c>
      <c r="C2" s="146" t="s">
        <v>2</v>
      </c>
      <c r="D2" s="146" t="s">
        <v>3</v>
      </c>
      <c r="E2" s="146" t="s">
        <v>4</v>
      </c>
      <c r="F2" s="146" t="s">
        <v>5</v>
      </c>
      <c r="G2" s="146" t="s">
        <v>6</v>
      </c>
      <c r="H2" s="146" t="s">
        <v>7</v>
      </c>
      <c r="I2" s="146" t="s">
        <v>8</v>
      </c>
      <c r="J2" s="146" t="s">
        <v>9</v>
      </c>
      <c r="K2" s="244" t="s">
        <v>175</v>
      </c>
      <c r="L2" s="244" t="s">
        <v>176</v>
      </c>
      <c r="M2" s="244" t="s">
        <v>177</v>
      </c>
    </row>
    <row r="3" spans="1:13" ht="5.25" customHeight="1">
      <c r="A3" s="245"/>
      <c r="B3" s="149"/>
      <c r="C3" s="149"/>
      <c r="D3" s="149"/>
      <c r="E3" s="149"/>
      <c r="F3" s="149"/>
      <c r="G3" s="149"/>
      <c r="H3" s="149"/>
      <c r="I3" s="149"/>
      <c r="J3" s="149"/>
      <c r="K3" s="246"/>
      <c r="L3" s="246"/>
      <c r="M3" s="246"/>
    </row>
    <row r="4" spans="1:13" ht="15.75" customHeight="1">
      <c r="A4" s="247" t="s">
        <v>226</v>
      </c>
      <c r="B4" s="247"/>
      <c r="C4" s="247"/>
      <c r="D4" s="247"/>
      <c r="E4" s="247"/>
      <c r="F4" s="247"/>
      <c r="G4" s="247"/>
      <c r="H4" s="247"/>
      <c r="I4" s="247"/>
      <c r="J4" s="247"/>
      <c r="K4" s="247"/>
      <c r="L4" s="247"/>
      <c r="M4" s="247"/>
    </row>
    <row r="5" spans="1:13">
      <c r="A5" s="147" t="s">
        <v>227</v>
      </c>
      <c r="B5" s="148" t="s">
        <v>137</v>
      </c>
      <c r="C5" s="148" t="s">
        <v>138</v>
      </c>
      <c r="D5" s="148" t="s">
        <v>139</v>
      </c>
      <c r="E5" s="148" t="s">
        <v>140</v>
      </c>
      <c r="F5" s="148" t="s">
        <v>141</v>
      </c>
      <c r="G5" s="148" t="s">
        <v>142</v>
      </c>
      <c r="H5" s="148" t="s">
        <v>143</v>
      </c>
      <c r="I5" s="148" t="s">
        <v>144</v>
      </c>
      <c r="J5" s="148" t="s">
        <v>145</v>
      </c>
      <c r="K5" s="147" t="s">
        <v>146</v>
      </c>
      <c r="L5" s="148" t="s">
        <v>10</v>
      </c>
      <c r="M5" s="148" t="s">
        <v>10</v>
      </c>
    </row>
    <row r="6" spans="1:13">
      <c r="A6" s="147" t="s">
        <v>0</v>
      </c>
      <c r="B6" s="148" t="s">
        <v>147</v>
      </c>
      <c r="C6" s="148" t="s">
        <v>148</v>
      </c>
      <c r="D6" s="148" t="s">
        <v>149</v>
      </c>
      <c r="E6" s="148" t="s">
        <v>150</v>
      </c>
      <c r="F6" s="148" t="s">
        <v>11</v>
      </c>
      <c r="G6" s="148" t="s">
        <v>151</v>
      </c>
      <c r="H6" s="148" t="s">
        <v>152</v>
      </c>
      <c r="I6" s="148" t="s">
        <v>153</v>
      </c>
      <c r="J6" s="148" t="s">
        <v>154</v>
      </c>
      <c r="K6" s="147" t="s">
        <v>12</v>
      </c>
      <c r="L6" s="148" t="s">
        <v>155</v>
      </c>
      <c r="M6" s="148" t="s">
        <v>155</v>
      </c>
    </row>
    <row r="7" spans="1:13">
      <c r="A7" s="147" t="s">
        <v>25</v>
      </c>
      <c r="B7" s="148" t="s">
        <v>115</v>
      </c>
      <c r="C7" s="148" t="s">
        <v>116</v>
      </c>
      <c r="D7" s="148" t="s">
        <v>117</v>
      </c>
      <c r="E7" s="148" t="s">
        <v>118</v>
      </c>
      <c r="F7" s="148" t="s">
        <v>119</v>
      </c>
      <c r="G7" s="148" t="s">
        <v>120</v>
      </c>
      <c r="H7" s="148" t="s">
        <v>121</v>
      </c>
      <c r="I7" s="148" t="s">
        <v>122</v>
      </c>
      <c r="J7" s="148" t="s">
        <v>123</v>
      </c>
      <c r="K7" s="147" t="s">
        <v>124</v>
      </c>
      <c r="L7" s="148" t="s">
        <v>125</v>
      </c>
      <c r="M7" s="148" t="s">
        <v>125</v>
      </c>
    </row>
    <row r="8" spans="1:13">
      <c r="A8" s="147"/>
      <c r="B8" s="148" t="s">
        <v>126</v>
      </c>
      <c r="C8" s="148" t="s">
        <v>127</v>
      </c>
      <c r="D8" s="148" t="s">
        <v>128</v>
      </c>
      <c r="E8" s="148" t="s">
        <v>129</v>
      </c>
      <c r="F8" s="148" t="s">
        <v>130</v>
      </c>
      <c r="G8" s="148" t="s">
        <v>131</v>
      </c>
      <c r="H8" s="148" t="s">
        <v>132</v>
      </c>
      <c r="I8" s="148" t="s">
        <v>133</v>
      </c>
      <c r="J8" s="148" t="s">
        <v>134</v>
      </c>
      <c r="K8" s="147" t="s">
        <v>135</v>
      </c>
      <c r="L8" s="148" t="s">
        <v>136</v>
      </c>
      <c r="M8" s="148" t="s">
        <v>136</v>
      </c>
    </row>
    <row r="9" spans="1:13">
      <c r="A9" s="147" t="s">
        <v>0</v>
      </c>
      <c r="B9" s="148"/>
      <c r="C9" s="148"/>
      <c r="D9" s="148"/>
      <c r="E9" s="148"/>
      <c r="F9" s="148"/>
      <c r="G9" s="148"/>
      <c r="H9" s="148"/>
      <c r="I9" s="148"/>
      <c r="J9" s="148"/>
      <c r="K9" s="147"/>
      <c r="L9" s="148"/>
      <c r="M9" s="148"/>
    </row>
    <row r="10" spans="1:13">
      <c r="A10" s="248" t="s">
        <v>13</v>
      </c>
      <c r="B10" s="249" t="s">
        <v>158</v>
      </c>
      <c r="C10" s="249" t="s">
        <v>159</v>
      </c>
      <c r="D10" s="249" t="s">
        <v>159</v>
      </c>
      <c r="E10" s="249" t="s">
        <v>159</v>
      </c>
      <c r="F10" s="249" t="s">
        <v>159</v>
      </c>
      <c r="G10" s="249" t="s">
        <v>160</v>
      </c>
      <c r="H10" s="249" t="s">
        <v>161</v>
      </c>
      <c r="I10" s="249" t="s">
        <v>159</v>
      </c>
      <c r="J10" s="249" t="s">
        <v>162</v>
      </c>
      <c r="K10" s="248" t="s">
        <v>163</v>
      </c>
      <c r="L10" s="249" t="s">
        <v>164</v>
      </c>
      <c r="M10" s="249" t="s">
        <v>164</v>
      </c>
    </row>
    <row r="11" spans="1:13">
      <c r="A11" s="151" t="s">
        <v>14</v>
      </c>
      <c r="B11" s="250" t="s">
        <v>165</v>
      </c>
      <c r="C11" s="250" t="s">
        <v>166</v>
      </c>
      <c r="D11" s="250" t="s">
        <v>167</v>
      </c>
      <c r="E11" s="250" t="s">
        <v>168</v>
      </c>
      <c r="F11" s="250" t="s">
        <v>121</v>
      </c>
      <c r="G11" s="250" t="s">
        <v>169</v>
      </c>
      <c r="H11" s="250" t="s">
        <v>170</v>
      </c>
      <c r="I11" s="250" t="s">
        <v>171</v>
      </c>
      <c r="J11" s="250" t="s">
        <v>172</v>
      </c>
      <c r="K11" s="151" t="s">
        <v>15</v>
      </c>
      <c r="L11" s="250" t="s">
        <v>16</v>
      </c>
      <c r="M11" s="250" t="s">
        <v>16</v>
      </c>
    </row>
    <row r="12" spans="1:13">
      <c r="A12" s="147"/>
      <c r="B12" s="149"/>
      <c r="C12" s="149"/>
      <c r="D12" s="149"/>
      <c r="E12" s="149"/>
      <c r="F12" s="149"/>
      <c r="G12" s="149"/>
      <c r="H12" s="149"/>
      <c r="I12" s="149"/>
      <c r="J12" s="149"/>
      <c r="K12" s="147"/>
      <c r="L12" s="149"/>
      <c r="M12" s="149"/>
    </row>
    <row r="13" spans="1:13" ht="15.75" customHeight="1">
      <c r="A13" s="247" t="s">
        <v>835</v>
      </c>
      <c r="B13" s="247"/>
      <c r="C13" s="247"/>
      <c r="D13" s="247"/>
      <c r="E13" s="247"/>
      <c r="F13" s="247"/>
      <c r="G13" s="247"/>
      <c r="H13" s="247"/>
      <c r="I13" s="247"/>
      <c r="J13" s="247"/>
      <c r="K13" s="247"/>
      <c r="L13" s="247"/>
      <c r="M13" s="247"/>
    </row>
    <row r="14" spans="1:13">
      <c r="A14" s="147" t="s">
        <v>1227</v>
      </c>
      <c r="B14" s="148" t="s">
        <v>181</v>
      </c>
      <c r="C14" s="148" t="s">
        <v>182</v>
      </c>
      <c r="D14" s="148" t="s">
        <v>183</v>
      </c>
      <c r="E14" s="148" t="s">
        <v>184</v>
      </c>
      <c r="F14" s="148" t="s">
        <v>185</v>
      </c>
      <c r="G14" s="148" t="s">
        <v>180</v>
      </c>
      <c r="H14" s="148" t="s">
        <v>186</v>
      </c>
      <c r="I14" s="148" t="s">
        <v>187</v>
      </c>
      <c r="J14" s="148" t="s">
        <v>188</v>
      </c>
      <c r="K14" s="147" t="s">
        <v>189</v>
      </c>
      <c r="L14" s="148" t="s">
        <v>190</v>
      </c>
      <c r="M14" s="148" t="s">
        <v>190</v>
      </c>
    </row>
    <row r="15" spans="1:13">
      <c r="A15" s="147" t="s">
        <v>0</v>
      </c>
      <c r="B15" s="148" t="s">
        <v>192</v>
      </c>
      <c r="C15" s="148" t="s">
        <v>157</v>
      </c>
      <c r="D15" s="148" t="s">
        <v>193</v>
      </c>
      <c r="E15" s="148" t="s">
        <v>194</v>
      </c>
      <c r="F15" s="148" t="s">
        <v>195</v>
      </c>
      <c r="G15" s="148" t="s">
        <v>196</v>
      </c>
      <c r="H15" s="148" t="s">
        <v>30</v>
      </c>
      <c r="I15" s="148" t="s">
        <v>197</v>
      </c>
      <c r="J15" s="148" t="s">
        <v>198</v>
      </c>
      <c r="K15" s="147" t="s">
        <v>199</v>
      </c>
      <c r="L15" s="148" t="s">
        <v>200</v>
      </c>
      <c r="M15" s="148" t="s">
        <v>200</v>
      </c>
    </row>
    <row r="16" spans="1:13">
      <c r="A16" s="147" t="s">
        <v>25</v>
      </c>
      <c r="B16" s="148">
        <v>-0.749</v>
      </c>
      <c r="C16" s="148">
        <v>0.57899999999999996</v>
      </c>
      <c r="D16" s="148">
        <v>0.56100000000000005</v>
      </c>
      <c r="E16" s="148">
        <v>-0.80200000000000005</v>
      </c>
      <c r="F16" s="148">
        <v>-0.79200000000000004</v>
      </c>
      <c r="G16" s="148">
        <v>0.29699999999999999</v>
      </c>
      <c r="H16" s="148">
        <v>1.35E-2</v>
      </c>
      <c r="I16" s="148">
        <v>3.0800000000000001E-2</v>
      </c>
      <c r="J16" s="148">
        <v>5.6300000000000003E-2</v>
      </c>
      <c r="K16" s="150">
        <v>-0.20799999999999999</v>
      </c>
      <c r="L16" s="148">
        <v>-2.6100000000000002E-2</v>
      </c>
      <c r="M16" s="148">
        <v>-2.6100000000000002E-2</v>
      </c>
    </row>
    <row r="17" spans="1:13">
      <c r="A17" s="147"/>
      <c r="B17" s="148" t="s">
        <v>201</v>
      </c>
      <c r="C17" s="148" t="s">
        <v>202</v>
      </c>
      <c r="D17" s="148" t="s">
        <v>203</v>
      </c>
      <c r="E17" s="148" t="s">
        <v>204</v>
      </c>
      <c r="F17" s="148" t="s">
        <v>205</v>
      </c>
      <c r="G17" s="148" t="s">
        <v>156</v>
      </c>
      <c r="H17" s="148" t="s">
        <v>133</v>
      </c>
      <c r="I17" s="148" t="s">
        <v>206</v>
      </c>
      <c r="J17" s="148" t="s">
        <v>207</v>
      </c>
      <c r="K17" s="150" t="s">
        <v>208</v>
      </c>
      <c r="L17" s="148" t="s">
        <v>209</v>
      </c>
      <c r="M17" s="148" t="s">
        <v>209</v>
      </c>
    </row>
    <row r="18" spans="1:13">
      <c r="A18" s="147" t="s">
        <v>0</v>
      </c>
      <c r="B18" s="148"/>
      <c r="C18" s="148"/>
      <c r="D18" s="148"/>
      <c r="E18" s="148"/>
      <c r="F18" s="148"/>
      <c r="G18" s="148"/>
      <c r="H18" s="148"/>
      <c r="I18" s="148"/>
      <c r="J18" s="148"/>
      <c r="K18" s="147"/>
      <c r="L18" s="148"/>
      <c r="M18" s="148"/>
    </row>
    <row r="19" spans="1:13">
      <c r="A19" s="248" t="s">
        <v>13</v>
      </c>
      <c r="B19" s="251">
        <v>2386350</v>
      </c>
      <c r="C19" s="251">
        <v>2386350</v>
      </c>
      <c r="D19" s="251">
        <v>2386350</v>
      </c>
      <c r="E19" s="251">
        <v>2386350</v>
      </c>
      <c r="F19" s="251">
        <v>2386350</v>
      </c>
      <c r="G19" s="251">
        <v>1841887</v>
      </c>
      <c r="H19" s="251">
        <v>1838348</v>
      </c>
      <c r="I19" s="251">
        <v>2386350</v>
      </c>
      <c r="J19" s="251">
        <v>1850237</v>
      </c>
      <c r="K19" s="252">
        <v>1850214</v>
      </c>
      <c r="L19" s="251">
        <v>3184633</v>
      </c>
      <c r="M19" s="251">
        <v>3184633</v>
      </c>
    </row>
    <row r="20" spans="1:13">
      <c r="A20" s="151" t="s">
        <v>14</v>
      </c>
      <c r="B20" s="250">
        <v>8.2000000000000003E-2</v>
      </c>
      <c r="C20" s="250">
        <v>0.47499999999999998</v>
      </c>
      <c r="D20" s="250">
        <v>0.48</v>
      </c>
      <c r="E20" s="250">
        <v>0.33800000000000002</v>
      </c>
      <c r="F20" s="250">
        <v>0.36099999999999999</v>
      </c>
      <c r="G20" s="250">
        <v>0.80300000000000005</v>
      </c>
      <c r="H20" s="250">
        <v>0.80700000000000005</v>
      </c>
      <c r="I20" s="250">
        <v>0.85299999999999998</v>
      </c>
      <c r="J20" s="250">
        <v>0.8</v>
      </c>
      <c r="K20" s="151">
        <v>0.80200000000000005</v>
      </c>
      <c r="L20" s="250">
        <v>0.82499999999999996</v>
      </c>
      <c r="M20" s="250">
        <v>0.82499999999999996</v>
      </c>
    </row>
    <row r="21" spans="1:13" ht="26.25" customHeight="1">
      <c r="A21" s="253" t="s">
        <v>178</v>
      </c>
      <c r="B21" s="253"/>
      <c r="C21" s="253"/>
      <c r="D21" s="253"/>
      <c r="E21" s="253"/>
      <c r="F21" s="253"/>
      <c r="G21" s="253"/>
      <c r="H21" s="253"/>
      <c r="I21" s="253"/>
      <c r="J21" s="253"/>
      <c r="K21" s="253"/>
      <c r="L21" s="253"/>
      <c r="M21" s="253"/>
    </row>
    <row r="22" spans="1:13" ht="18" customHeight="1">
      <c r="A22" s="238" t="s">
        <v>212</v>
      </c>
      <c r="B22" s="254" t="s">
        <v>26</v>
      </c>
      <c r="C22" s="254" t="s">
        <v>26</v>
      </c>
      <c r="D22" s="254" t="s">
        <v>26</v>
      </c>
      <c r="E22" s="254" t="s">
        <v>26</v>
      </c>
      <c r="F22" s="254" t="s">
        <v>26</v>
      </c>
      <c r="G22" s="254" t="s">
        <v>26</v>
      </c>
      <c r="H22" s="254" t="s">
        <v>26</v>
      </c>
      <c r="I22" s="254" t="s">
        <v>26</v>
      </c>
      <c r="J22" s="254" t="s">
        <v>26</v>
      </c>
      <c r="K22" s="254" t="s">
        <v>211</v>
      </c>
      <c r="L22" s="254" t="s">
        <v>211</v>
      </c>
      <c r="M22" s="254" t="s">
        <v>211</v>
      </c>
    </row>
    <row r="23" spans="1:13">
      <c r="A23" s="255" t="s">
        <v>213</v>
      </c>
      <c r="B23" s="254" t="s">
        <v>26</v>
      </c>
      <c r="C23" s="254" t="s">
        <v>26</v>
      </c>
      <c r="D23" s="254" t="s">
        <v>26</v>
      </c>
      <c r="E23" s="254" t="s">
        <v>26</v>
      </c>
      <c r="F23" s="254" t="s">
        <v>26</v>
      </c>
      <c r="G23" s="254" t="s">
        <v>26</v>
      </c>
      <c r="H23" s="254" t="s">
        <v>26</v>
      </c>
      <c r="I23" s="254" t="s">
        <v>26</v>
      </c>
      <c r="J23" s="254" t="s">
        <v>26</v>
      </c>
      <c r="K23" s="254" t="s">
        <v>26</v>
      </c>
      <c r="L23" s="254" t="s">
        <v>26</v>
      </c>
      <c r="M23" s="254" t="s">
        <v>26</v>
      </c>
    </row>
    <row r="24" spans="1:13">
      <c r="A24" s="255" t="s">
        <v>210</v>
      </c>
      <c r="B24" s="254" t="s">
        <v>26</v>
      </c>
      <c r="C24" s="254" t="s">
        <v>26</v>
      </c>
      <c r="D24" s="254" t="s">
        <v>26</v>
      </c>
      <c r="E24" s="254" t="s">
        <v>26</v>
      </c>
      <c r="F24" s="254" t="s">
        <v>211</v>
      </c>
      <c r="G24" s="254" t="s">
        <v>211</v>
      </c>
      <c r="H24" s="254" t="s">
        <v>211</v>
      </c>
      <c r="I24" s="254" t="s">
        <v>26</v>
      </c>
      <c r="J24" s="254" t="s">
        <v>26</v>
      </c>
      <c r="K24" s="254" t="s">
        <v>26</v>
      </c>
      <c r="L24" s="254" t="s">
        <v>211</v>
      </c>
      <c r="M24" s="254" t="s">
        <v>211</v>
      </c>
    </row>
    <row r="25" spans="1:13">
      <c r="A25" s="256"/>
      <c r="B25" s="257"/>
      <c r="C25" s="257"/>
      <c r="D25" s="257"/>
      <c r="E25" s="257"/>
      <c r="F25" s="257"/>
      <c r="G25" s="257"/>
      <c r="H25" s="257"/>
      <c r="I25" s="257"/>
      <c r="J25" s="257"/>
      <c r="K25" s="257"/>
      <c r="L25" s="257"/>
      <c r="M25" s="257"/>
    </row>
    <row r="26" spans="1:13" ht="19.5" customHeight="1">
      <c r="A26" s="253" t="s">
        <v>23</v>
      </c>
      <c r="B26" s="253"/>
      <c r="C26" s="253"/>
      <c r="D26" s="253"/>
      <c r="E26" s="253"/>
      <c r="F26" s="253"/>
      <c r="G26" s="253"/>
      <c r="H26" s="253"/>
      <c r="I26" s="253"/>
      <c r="J26" s="253"/>
      <c r="K26" s="253"/>
      <c r="L26" s="253"/>
      <c r="M26" s="253"/>
    </row>
    <row r="27" spans="1:13" ht="19.5" customHeight="1">
      <c r="A27" s="258" t="s">
        <v>89</v>
      </c>
      <c r="B27" s="254" t="s">
        <v>26</v>
      </c>
      <c r="C27" s="259"/>
      <c r="D27" s="259"/>
      <c r="E27" s="254" t="s">
        <v>26</v>
      </c>
      <c r="F27" s="259"/>
      <c r="G27" s="259"/>
      <c r="H27" s="259"/>
      <c r="I27" s="254" t="s">
        <v>26</v>
      </c>
      <c r="J27" s="259"/>
      <c r="K27" s="259"/>
      <c r="L27" s="259"/>
      <c r="M27" s="259"/>
    </row>
    <row r="28" spans="1:13">
      <c r="A28" s="147" t="s">
        <v>17</v>
      </c>
      <c r="B28" s="148"/>
      <c r="C28" s="148" t="s">
        <v>26</v>
      </c>
      <c r="D28" s="148"/>
      <c r="E28" s="148"/>
      <c r="F28" s="148"/>
      <c r="G28" s="148"/>
      <c r="H28" s="148"/>
      <c r="I28" s="148"/>
      <c r="J28" s="148"/>
      <c r="K28" s="148"/>
      <c r="L28" s="148"/>
      <c r="M28" s="148"/>
    </row>
    <row r="29" spans="1:13">
      <c r="A29" s="147" t="s">
        <v>18</v>
      </c>
      <c r="B29" s="148"/>
      <c r="C29" s="148"/>
      <c r="D29" s="148" t="s">
        <v>26</v>
      </c>
      <c r="E29" s="148"/>
      <c r="F29" s="148"/>
      <c r="G29" s="148"/>
      <c r="H29" s="148" t="s">
        <v>26</v>
      </c>
      <c r="I29" s="148"/>
      <c r="J29" s="148" t="s">
        <v>26</v>
      </c>
      <c r="K29" s="148" t="s">
        <v>26</v>
      </c>
      <c r="L29" s="148" t="s">
        <v>26</v>
      </c>
      <c r="M29" s="148" t="s">
        <v>26</v>
      </c>
    </row>
    <row r="30" spans="1:13">
      <c r="A30" s="147" t="s">
        <v>19</v>
      </c>
      <c r="B30" s="148"/>
      <c r="C30" s="148"/>
      <c r="D30" s="148"/>
      <c r="E30" s="148" t="s">
        <v>26</v>
      </c>
      <c r="F30" s="148"/>
      <c r="G30" s="148"/>
      <c r="H30" s="148"/>
      <c r="I30" s="148"/>
      <c r="J30" s="148"/>
      <c r="K30" s="148"/>
      <c r="L30" s="148"/>
      <c r="M30" s="148"/>
    </row>
    <row r="31" spans="1:13">
      <c r="A31" s="147" t="s">
        <v>20</v>
      </c>
      <c r="B31" s="148" t="s">
        <v>0</v>
      </c>
      <c r="C31" s="148" t="s">
        <v>0</v>
      </c>
      <c r="D31" s="148" t="s">
        <v>0</v>
      </c>
      <c r="E31" s="148" t="s">
        <v>0</v>
      </c>
      <c r="F31" s="148" t="s">
        <v>26</v>
      </c>
      <c r="G31" s="148" t="s">
        <v>26</v>
      </c>
      <c r="H31" s="148" t="s">
        <v>26</v>
      </c>
      <c r="I31" s="148"/>
      <c r="J31" s="148"/>
      <c r="K31" s="148" t="s">
        <v>0</v>
      </c>
      <c r="L31" s="148" t="s">
        <v>26</v>
      </c>
      <c r="M31" s="148" t="s">
        <v>26</v>
      </c>
    </row>
    <row r="32" spans="1:13">
      <c r="A32" s="147" t="s">
        <v>179</v>
      </c>
      <c r="B32" s="148"/>
      <c r="C32" s="148"/>
      <c r="D32" s="148"/>
      <c r="E32" s="148"/>
      <c r="F32" s="148"/>
      <c r="G32" s="148" t="s">
        <v>26</v>
      </c>
      <c r="H32" s="148" t="s">
        <v>26</v>
      </c>
      <c r="I32" s="148"/>
      <c r="J32" s="148"/>
      <c r="K32" s="148"/>
      <c r="L32" s="148"/>
      <c r="M32" s="148" t="s">
        <v>26</v>
      </c>
    </row>
    <row r="33" spans="1:13">
      <c r="A33" s="147" t="s">
        <v>22</v>
      </c>
      <c r="B33" s="148"/>
      <c r="C33" s="148"/>
      <c r="D33" s="148"/>
      <c r="E33" s="148"/>
      <c r="F33" s="148"/>
      <c r="G33" s="148"/>
      <c r="H33" s="148" t="s">
        <v>26</v>
      </c>
      <c r="I33" s="148"/>
      <c r="J33" s="148"/>
      <c r="K33" s="148" t="s">
        <v>26</v>
      </c>
      <c r="L33" s="148" t="s">
        <v>26</v>
      </c>
      <c r="M33" s="148" t="s">
        <v>26</v>
      </c>
    </row>
    <row r="34" spans="1:13">
      <c r="A34" s="145" t="s">
        <v>21</v>
      </c>
      <c r="B34" s="146"/>
      <c r="C34" s="146"/>
      <c r="D34" s="146"/>
      <c r="E34" s="146"/>
      <c r="F34" s="146"/>
      <c r="G34" s="146"/>
      <c r="H34" s="146"/>
      <c r="I34" s="146" t="s">
        <v>26</v>
      </c>
      <c r="J34" s="146" t="s">
        <v>26</v>
      </c>
      <c r="K34" s="146" t="s">
        <v>26</v>
      </c>
      <c r="L34" s="146" t="s">
        <v>26</v>
      </c>
      <c r="M34" s="146" t="s">
        <v>26</v>
      </c>
    </row>
    <row r="35" spans="1:13" ht="76.5" customHeight="1">
      <c r="A35" s="260" t="s">
        <v>228</v>
      </c>
      <c r="B35" s="260"/>
      <c r="C35" s="260"/>
      <c r="D35" s="260"/>
      <c r="E35" s="260"/>
      <c r="F35" s="260"/>
      <c r="G35" s="260"/>
      <c r="H35" s="260"/>
      <c r="I35" s="260"/>
      <c r="J35" s="260"/>
      <c r="K35" s="260"/>
      <c r="L35" s="260"/>
      <c r="M35" s="260"/>
    </row>
    <row r="36" spans="1:13" ht="15" customHeight="1">
      <c r="A36" s="261" t="s">
        <v>93</v>
      </c>
      <c r="B36" s="261"/>
      <c r="C36" s="261"/>
      <c r="D36" s="261"/>
      <c r="E36" s="261"/>
      <c r="F36" s="261"/>
      <c r="G36" s="261"/>
      <c r="H36" s="261"/>
      <c r="I36" s="261"/>
      <c r="J36" s="261"/>
      <c r="K36" s="261"/>
      <c r="L36" s="261"/>
    </row>
    <row r="40" spans="1:13">
      <c r="K40" s="6"/>
      <c r="L40" s="6"/>
      <c r="M40" s="6"/>
    </row>
  </sheetData>
  <mergeCells count="7">
    <mergeCell ref="A35:M35"/>
    <mergeCell ref="A36:L36"/>
    <mergeCell ref="A1:M1"/>
    <mergeCell ref="A4:M4"/>
    <mergeCell ref="A21:M21"/>
    <mergeCell ref="A26:M26"/>
    <mergeCell ref="A13:M13"/>
  </mergeCells>
  <printOptions horizontalCentered="1"/>
  <pageMargins left="0.74803149606299213" right="0.74803149606299213" top="0.98425196850393704" bottom="0.98425196850393704" header="0.51181102362204722" footer="0.51181102362204722"/>
  <pageSetup paperSize="9"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8"/>
  <sheetViews>
    <sheetView zoomScale="115" zoomScaleNormal="115" workbookViewId="0">
      <selection activeCell="P27" sqref="P27"/>
    </sheetView>
  </sheetViews>
  <sheetFormatPr baseColWidth="10" defaultColWidth="9.19921875" defaultRowHeight="13"/>
  <cols>
    <col min="1" max="24" width="9.19921875" style="8"/>
    <col min="25" max="25" width="14" style="8" bestFit="1" customWidth="1"/>
    <col min="26" max="26" width="3" style="8" bestFit="1" customWidth="1"/>
    <col min="27" max="27" width="7.59765625" style="8" bestFit="1" customWidth="1"/>
    <col min="28" max="28" width="12.3984375" style="8" bestFit="1" customWidth="1"/>
    <col min="29" max="29" width="4" style="8" bestFit="1" customWidth="1"/>
    <col min="30" max="30" width="8.59765625" style="8" bestFit="1" customWidth="1"/>
    <col min="31" max="31" width="22.59765625" style="8" bestFit="1" customWidth="1"/>
    <col min="32" max="32" width="45" style="8" bestFit="1" customWidth="1"/>
    <col min="33" max="33" width="11.3984375" style="8" bestFit="1" customWidth="1"/>
    <col min="34" max="34" width="22.59765625" style="8" bestFit="1" customWidth="1"/>
    <col min="35" max="35" width="33.19921875" style="8" bestFit="1" customWidth="1"/>
    <col min="36" max="36" width="41.19921875" style="8" bestFit="1" customWidth="1"/>
    <col min="37" max="37" width="56.3984375" style="8" bestFit="1" customWidth="1"/>
    <col min="38" max="16384" width="9.19921875" style="8"/>
  </cols>
  <sheetData>
    <row r="1" spans="1:37">
      <c r="Y1" s="8" t="s">
        <v>817</v>
      </c>
      <c r="AB1" s="8" t="s">
        <v>800</v>
      </c>
      <c r="AF1" s="8" t="s">
        <v>800</v>
      </c>
      <c r="AH1" s="8" t="s">
        <v>800</v>
      </c>
      <c r="AI1" s="8" t="s">
        <v>800</v>
      </c>
      <c r="AJ1" s="8" t="s">
        <v>800</v>
      </c>
      <c r="AK1" s="8" t="s">
        <v>800</v>
      </c>
    </row>
    <row r="2" spans="1:37">
      <c r="A2" s="8" t="s">
        <v>818</v>
      </c>
      <c r="B2" s="8" t="s">
        <v>819</v>
      </c>
      <c r="C2" s="8" t="s">
        <v>820</v>
      </c>
      <c r="D2" s="8" t="s">
        <v>817</v>
      </c>
      <c r="E2" s="8" t="s">
        <v>821</v>
      </c>
      <c r="F2" s="8" t="s">
        <v>822</v>
      </c>
      <c r="G2" s="8" t="s">
        <v>823</v>
      </c>
      <c r="H2" s="8" t="s">
        <v>824</v>
      </c>
      <c r="I2" s="8" t="s">
        <v>825</v>
      </c>
      <c r="J2" s="8" t="s">
        <v>826</v>
      </c>
      <c r="K2" s="8" t="s">
        <v>827</v>
      </c>
      <c r="L2" s="8" t="s">
        <v>828</v>
      </c>
      <c r="M2" s="8" t="s">
        <v>829</v>
      </c>
      <c r="Y2" s="8" t="s">
        <v>821</v>
      </c>
      <c r="AC2" s="8" t="s">
        <v>800</v>
      </c>
    </row>
    <row r="3" spans="1:37">
      <c r="B3" s="8">
        <v>1</v>
      </c>
      <c r="C3" s="8">
        <v>2</v>
      </c>
      <c r="D3" s="8">
        <v>3</v>
      </c>
      <c r="E3" s="8">
        <v>4</v>
      </c>
      <c r="F3" s="8">
        <v>5</v>
      </c>
      <c r="G3" s="8">
        <v>6</v>
      </c>
      <c r="H3" s="8">
        <v>7</v>
      </c>
      <c r="I3" s="8">
        <v>8</v>
      </c>
      <c r="J3" s="8">
        <v>9</v>
      </c>
      <c r="K3" s="8">
        <v>10</v>
      </c>
      <c r="L3" s="8">
        <v>11</v>
      </c>
      <c r="M3" s="8">
        <v>12</v>
      </c>
      <c r="Y3" s="8" t="s">
        <v>830</v>
      </c>
      <c r="AD3" s="8" t="s">
        <v>800</v>
      </c>
      <c r="AE3" s="8" t="s">
        <v>800</v>
      </c>
      <c r="AF3" s="8" t="s">
        <v>800</v>
      </c>
      <c r="AJ3" s="8" t="s">
        <v>800</v>
      </c>
      <c r="AK3" s="8" t="s">
        <v>800</v>
      </c>
    </row>
    <row r="4" spans="1:37">
      <c r="A4" s="9" t="s">
        <v>75</v>
      </c>
      <c r="B4" s="8">
        <f>+B9</f>
        <v>0.307</v>
      </c>
      <c r="C4" s="8">
        <f t="shared" ref="C4:M4" si="0">+C9</f>
        <v>0.28299999999999997</v>
      </c>
      <c r="D4" s="8">
        <f t="shared" si="0"/>
        <v>0.28100000000000003</v>
      </c>
      <c r="E4" s="8">
        <f t="shared" si="0"/>
        <v>0.10100000000000001</v>
      </c>
      <c r="F4" s="8">
        <f t="shared" si="0"/>
        <v>9.0499999999999997E-2</v>
      </c>
      <c r="G4" s="8">
        <f t="shared" si="0"/>
        <v>8.2900000000000001E-2</v>
      </c>
      <c r="H4" s="8">
        <f t="shared" si="0"/>
        <v>7.85E-2</v>
      </c>
      <c r="I4" s="8">
        <f t="shared" si="0"/>
        <v>8.8700000000000001E-2</v>
      </c>
      <c r="J4" s="8">
        <f t="shared" si="0"/>
        <v>8.77E-2</v>
      </c>
      <c r="K4" s="8">
        <f t="shared" si="0"/>
        <v>8.3599999999999994E-2</v>
      </c>
      <c r="L4" s="8">
        <f t="shared" si="0"/>
        <v>8.5900000000000004E-2</v>
      </c>
      <c r="M4" s="8">
        <f t="shared" si="0"/>
        <v>8.5900000000000004E-2</v>
      </c>
      <c r="Y4" s="8" t="s">
        <v>831</v>
      </c>
      <c r="AE4" s="8" t="s">
        <v>800</v>
      </c>
      <c r="AF4" s="8" t="s">
        <v>800</v>
      </c>
      <c r="AK4" s="8" t="s">
        <v>800</v>
      </c>
    </row>
    <row r="5" spans="1:37">
      <c r="A5" s="8" t="s">
        <v>832</v>
      </c>
      <c r="B5" s="8">
        <f t="shared" ref="B5:M5" si="1">+B6*1.96</f>
        <v>0.1176</v>
      </c>
      <c r="C5" s="8">
        <f t="shared" si="1"/>
        <v>9.8392000000000007E-2</v>
      </c>
      <c r="D5" s="8">
        <f t="shared" si="1"/>
        <v>9.7804000000000002E-2</v>
      </c>
      <c r="E5" s="8">
        <f t="shared" si="1"/>
        <v>4.9196000000000004E-2</v>
      </c>
      <c r="F5" s="8">
        <f t="shared" si="1"/>
        <v>4.9588E-2</v>
      </c>
      <c r="G5" s="8">
        <f t="shared" si="1"/>
        <v>3.9787999999999997E-2</v>
      </c>
      <c r="H5" s="8">
        <f t="shared" si="1"/>
        <v>3.5672000000000002E-2</v>
      </c>
      <c r="I5" s="8">
        <f t="shared" si="1"/>
        <v>4.6452E-2</v>
      </c>
      <c r="J5" s="8">
        <f t="shared" si="1"/>
        <v>4.0571999999999997E-2</v>
      </c>
      <c r="K5" s="8">
        <f t="shared" si="1"/>
        <v>3.7044000000000001E-2</v>
      </c>
      <c r="L5" s="8">
        <f t="shared" si="1"/>
        <v>3.0380000000000001E-2</v>
      </c>
      <c r="M5" s="8">
        <f t="shared" si="1"/>
        <v>3.0380000000000001E-2</v>
      </c>
    </row>
    <row r="6" spans="1:37">
      <c r="A6" s="8" t="s">
        <v>833</v>
      </c>
      <c r="B6" s="8">
        <f>+B10</f>
        <v>0.06</v>
      </c>
      <c r="C6" s="8">
        <f t="shared" ref="C6:M6" si="2">+C10</f>
        <v>5.0200000000000002E-2</v>
      </c>
      <c r="D6" s="8">
        <f t="shared" si="2"/>
        <v>4.99E-2</v>
      </c>
      <c r="E6" s="8">
        <f t="shared" si="2"/>
        <v>2.5100000000000001E-2</v>
      </c>
      <c r="F6" s="8">
        <f t="shared" si="2"/>
        <v>2.53E-2</v>
      </c>
      <c r="G6" s="8">
        <f t="shared" si="2"/>
        <v>2.0299999999999999E-2</v>
      </c>
      <c r="H6" s="8">
        <f t="shared" si="2"/>
        <v>1.8200000000000001E-2</v>
      </c>
      <c r="I6" s="8">
        <f t="shared" si="2"/>
        <v>2.3699999999999999E-2</v>
      </c>
      <c r="J6" s="8">
        <f t="shared" si="2"/>
        <v>2.07E-2</v>
      </c>
      <c r="K6" s="8">
        <f t="shared" si="2"/>
        <v>1.89E-2</v>
      </c>
      <c r="L6" s="8">
        <f t="shared" si="2"/>
        <v>1.55E-2</v>
      </c>
      <c r="M6" s="8">
        <f t="shared" si="2"/>
        <v>1.55E-2</v>
      </c>
    </row>
    <row r="9" spans="1:37">
      <c r="B9" s="10">
        <v>0.307</v>
      </c>
      <c r="C9" s="10">
        <v>0.28299999999999997</v>
      </c>
      <c r="D9" s="10">
        <v>0.28100000000000003</v>
      </c>
      <c r="E9" s="10">
        <v>0.10100000000000001</v>
      </c>
      <c r="F9" s="10">
        <v>9.0499999999999997E-2</v>
      </c>
      <c r="G9" s="10">
        <v>8.2900000000000001E-2</v>
      </c>
      <c r="H9" s="10">
        <v>7.85E-2</v>
      </c>
      <c r="I9" s="10">
        <v>8.8700000000000001E-2</v>
      </c>
      <c r="J9" s="10">
        <v>8.77E-2</v>
      </c>
      <c r="K9" s="10">
        <v>8.3599999999999994E-2</v>
      </c>
      <c r="L9" s="10">
        <v>8.5900000000000004E-2</v>
      </c>
      <c r="M9" s="10">
        <v>8.5900000000000004E-2</v>
      </c>
    </row>
    <row r="10" spans="1:37">
      <c r="B10" s="10">
        <v>0.06</v>
      </c>
      <c r="C10" s="10">
        <v>5.0200000000000002E-2</v>
      </c>
      <c r="D10" s="10">
        <v>4.99E-2</v>
      </c>
      <c r="E10" s="10">
        <v>2.5100000000000001E-2</v>
      </c>
      <c r="F10" s="10">
        <v>2.53E-2</v>
      </c>
      <c r="G10" s="10">
        <v>2.0299999999999999E-2</v>
      </c>
      <c r="H10" s="10">
        <v>1.8200000000000001E-2</v>
      </c>
      <c r="I10" s="10">
        <v>2.3699999999999999E-2</v>
      </c>
      <c r="J10" s="10">
        <v>2.07E-2</v>
      </c>
      <c r="K10" s="10">
        <v>1.89E-2</v>
      </c>
      <c r="L10" s="10">
        <v>1.55E-2</v>
      </c>
      <c r="M10" s="10">
        <v>1.55E-2</v>
      </c>
    </row>
    <row r="16" spans="1:37">
      <c r="A16" s="8" t="s">
        <v>834</v>
      </c>
      <c r="B16" s="8">
        <v>2.512</v>
      </c>
      <c r="C16" s="8">
        <v>2.11</v>
      </c>
      <c r="D16" s="8">
        <v>2.0990000000000002</v>
      </c>
      <c r="E16" s="8">
        <v>0.71699999999999997</v>
      </c>
      <c r="F16" s="8">
        <v>0.69</v>
      </c>
      <c r="G16" s="8">
        <v>0.39300000000000002</v>
      </c>
      <c r="H16" s="8">
        <v>0.41599999999999998</v>
      </c>
      <c r="I16" s="8">
        <v>0.54600000000000004</v>
      </c>
      <c r="J16" s="8">
        <v>0.54</v>
      </c>
      <c r="K16" s="8">
        <v>0.441</v>
      </c>
      <c r="L16" s="8">
        <v>0.51</v>
      </c>
      <c r="M16" s="8">
        <v>0.51</v>
      </c>
    </row>
    <row r="17" spans="2:13">
      <c r="B17" s="8">
        <f>-B18*1.96</f>
        <v>0.96235999999999999</v>
      </c>
      <c r="C17" s="8">
        <f t="shared" ref="C17:M17" si="3">-C18*1.96</f>
        <v>0.87612000000000001</v>
      </c>
      <c r="D17" s="8">
        <f t="shared" si="3"/>
        <v>0.86631999999999998</v>
      </c>
      <c r="E17" s="8">
        <f t="shared" si="3"/>
        <v>0.45276</v>
      </c>
      <c r="F17" s="8">
        <f t="shared" si="3"/>
        <v>0.441</v>
      </c>
      <c r="G17" s="8">
        <f t="shared" si="3"/>
        <v>0.27244000000000002</v>
      </c>
      <c r="H17" s="8">
        <f t="shared" si="3"/>
        <v>0.40767999999999999</v>
      </c>
      <c r="I17" s="8">
        <f t="shared" si="3"/>
        <v>0.48608000000000001</v>
      </c>
      <c r="J17" s="8">
        <f t="shared" si="3"/>
        <v>0.42727999999999999</v>
      </c>
      <c r="K17" s="8">
        <f t="shared" si="3"/>
        <v>0.43512000000000001</v>
      </c>
      <c r="L17" s="8">
        <f t="shared" si="3"/>
        <v>0.34887999999999997</v>
      </c>
      <c r="M17" s="8">
        <f t="shared" si="3"/>
        <v>0.34887999999999997</v>
      </c>
    </row>
    <row r="18" spans="2:13">
      <c r="B18" s="8">
        <v>-0.49099999999999999</v>
      </c>
      <c r="C18" s="8">
        <v>-0.44700000000000001</v>
      </c>
      <c r="D18" s="8">
        <v>-0.442</v>
      </c>
      <c r="E18" s="8">
        <v>-0.23100000000000001</v>
      </c>
      <c r="F18" s="8">
        <v>-0.22500000000000001</v>
      </c>
      <c r="G18" s="8">
        <v>-0.13900000000000001</v>
      </c>
      <c r="H18" s="8">
        <v>-0.20799999999999999</v>
      </c>
      <c r="I18" s="8">
        <v>-0.248</v>
      </c>
      <c r="J18" s="8">
        <v>-0.218</v>
      </c>
      <c r="K18" s="8">
        <v>-0.222</v>
      </c>
      <c r="L18" s="8">
        <v>-0.17799999999999999</v>
      </c>
      <c r="M18" s="8">
        <v>-0.17799999999999999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O63"/>
  <sheetViews>
    <sheetView workbookViewId="0">
      <selection activeCell="D11" sqref="D11"/>
    </sheetView>
  </sheetViews>
  <sheetFormatPr baseColWidth="10" defaultColWidth="8.796875" defaultRowHeight="14"/>
  <cols>
    <col min="1" max="1" width="28.796875" style="168" customWidth="1"/>
    <col min="2" max="4" width="10.796875" style="168" customWidth="1"/>
    <col min="5" max="11" width="8.796875" style="168"/>
    <col min="12" max="14" width="8.796875" style="169"/>
    <col min="15" max="16384" width="8.796875" style="168"/>
  </cols>
  <sheetData>
    <row r="2" spans="1:15">
      <c r="A2" s="165" t="s">
        <v>0</v>
      </c>
      <c r="B2" s="166" t="s">
        <v>176</v>
      </c>
      <c r="C2" s="166" t="s">
        <v>177</v>
      </c>
      <c r="D2" s="167"/>
    </row>
    <row r="3" spans="1:15">
      <c r="A3" s="170" t="s">
        <v>909</v>
      </c>
      <c r="B3" s="171" t="s">
        <v>910</v>
      </c>
      <c r="C3" s="171" t="s">
        <v>910</v>
      </c>
      <c r="D3" s="171"/>
    </row>
    <row r="4" spans="1:15">
      <c r="A4" s="170" t="s">
        <v>0</v>
      </c>
      <c r="B4" s="171"/>
      <c r="C4" s="171"/>
      <c r="D4" s="171"/>
      <c r="E4" s="168" t="s">
        <v>956</v>
      </c>
    </row>
    <row r="5" spans="1:15">
      <c r="A5" s="170" t="s">
        <v>911</v>
      </c>
      <c r="B5" s="171" t="s">
        <v>912</v>
      </c>
      <c r="C5" s="171" t="s">
        <v>912</v>
      </c>
      <c r="D5" s="171"/>
      <c r="E5" s="172">
        <f>28%-G5</f>
        <v>0.28000000000000003</v>
      </c>
      <c r="F5" s="168">
        <f>+(0.28-G5)*J5</f>
        <v>1.1200000000000001</v>
      </c>
      <c r="G5" s="168">
        <v>0</v>
      </c>
      <c r="H5" s="168">
        <f>-(-(4-2*0.738)+2*(5.96+1.3)*G5)</f>
        <v>2.524</v>
      </c>
      <c r="I5" s="168">
        <f>+K5-H5</f>
        <v>2.952</v>
      </c>
      <c r="J5" s="168">
        <f>-(-4+G5*2*5.9)</f>
        <v>4</v>
      </c>
      <c r="K5" s="168">
        <f>-(-(4+0.738*2)+2*(5.96-1.3*2)*G5)</f>
        <v>5.476</v>
      </c>
      <c r="L5" s="173">
        <f t="shared" ref="L5:L39" si="0">+L6+H5</f>
        <v>-0.6120000000000072</v>
      </c>
      <c r="M5" s="173">
        <f t="shared" ref="M5:N39" si="1">+M6+J5</f>
        <v>67.239999999999981</v>
      </c>
      <c r="N5" s="173">
        <f>+N6+K5</f>
        <v>169.41200000000003</v>
      </c>
      <c r="O5" s="168">
        <f>+M5*-1</f>
        <v>-67.239999999999981</v>
      </c>
    </row>
    <row r="6" spans="1:15">
      <c r="A6" s="170" t="s">
        <v>0</v>
      </c>
      <c r="B6" s="171" t="s">
        <v>913</v>
      </c>
      <c r="C6" s="171" t="s">
        <v>913</v>
      </c>
      <c r="D6" s="171"/>
      <c r="E6" s="172">
        <f t="shared" ref="E6:E40" si="2">28%-G6</f>
        <v>0.27</v>
      </c>
      <c r="F6" s="168">
        <f t="shared" ref="F6:F40" si="3">+(0.28-G6)*J6</f>
        <v>1.0481400000000001</v>
      </c>
      <c r="G6" s="168">
        <v>0.01</v>
      </c>
      <c r="H6" s="168">
        <f t="shared" ref="H6:H44" si="4">-(-(4-2*0.738)+2*(5.96+1.3)*G6)</f>
        <v>2.3788</v>
      </c>
      <c r="I6" s="168">
        <f t="shared" ref="I6:I40" si="5">+K6-H6</f>
        <v>3.0300000000000002</v>
      </c>
      <c r="J6" s="168">
        <f t="shared" ref="J6:J40" si="6">-(-4+G6*2*5.9)</f>
        <v>3.8820000000000001</v>
      </c>
      <c r="K6" s="168">
        <f t="shared" ref="K6:K40" si="7">-(-(4+0.738*2)+2*(5.96-1.3*2)*G6)</f>
        <v>5.4088000000000003</v>
      </c>
      <c r="L6" s="173">
        <f t="shared" si="0"/>
        <v>-3.1360000000000072</v>
      </c>
      <c r="M6" s="173">
        <f t="shared" si="1"/>
        <v>63.239999999999988</v>
      </c>
      <c r="N6" s="173">
        <f t="shared" si="1"/>
        <v>163.93600000000004</v>
      </c>
      <c r="O6" s="168">
        <f t="shared" ref="O6:O40" si="8">+M6*-1</f>
        <v>-63.239999999999988</v>
      </c>
    </row>
    <row r="7" spans="1:15">
      <c r="A7" s="170" t="s">
        <v>914</v>
      </c>
      <c r="B7" s="171" t="s">
        <v>915</v>
      </c>
      <c r="C7" s="171" t="s">
        <v>915</v>
      </c>
      <c r="D7" s="171"/>
      <c r="E7" s="172">
        <f t="shared" si="2"/>
        <v>0.26</v>
      </c>
      <c r="F7" s="168">
        <f t="shared" si="3"/>
        <v>0.97863999999999995</v>
      </c>
      <c r="G7" s="168">
        <v>0.02</v>
      </c>
      <c r="H7" s="168">
        <f t="shared" si="4"/>
        <v>2.2336</v>
      </c>
      <c r="I7" s="168">
        <f t="shared" si="5"/>
        <v>3.1079999999999997</v>
      </c>
      <c r="J7" s="168">
        <f t="shared" si="6"/>
        <v>3.7639999999999998</v>
      </c>
      <c r="K7" s="168">
        <f t="shared" si="7"/>
        <v>5.3415999999999997</v>
      </c>
      <c r="L7" s="173">
        <f t="shared" si="0"/>
        <v>-5.5148000000000073</v>
      </c>
      <c r="M7" s="173">
        <f t="shared" si="1"/>
        <v>59.35799999999999</v>
      </c>
      <c r="N7" s="173">
        <f t="shared" si="1"/>
        <v>158.52720000000002</v>
      </c>
      <c r="O7" s="168">
        <f t="shared" si="8"/>
        <v>-59.35799999999999</v>
      </c>
    </row>
    <row r="8" spans="1:15">
      <c r="A8" s="170" t="s">
        <v>0</v>
      </c>
      <c r="B8" s="171" t="s">
        <v>916</v>
      </c>
      <c r="C8" s="171" t="s">
        <v>916</v>
      </c>
      <c r="D8" s="171"/>
      <c r="E8" s="172">
        <f t="shared" si="2"/>
        <v>0.25</v>
      </c>
      <c r="F8" s="168">
        <f t="shared" si="3"/>
        <v>0.91149999999999998</v>
      </c>
      <c r="G8" s="168">
        <v>0.03</v>
      </c>
      <c r="H8" s="168">
        <f t="shared" si="4"/>
        <v>2.0884</v>
      </c>
      <c r="I8" s="168">
        <f t="shared" si="5"/>
        <v>3.1859999999999999</v>
      </c>
      <c r="J8" s="168">
        <f t="shared" si="6"/>
        <v>3.6459999999999999</v>
      </c>
      <c r="K8" s="168">
        <f t="shared" si="7"/>
        <v>5.2744</v>
      </c>
      <c r="L8" s="173">
        <f t="shared" si="0"/>
        <v>-7.7484000000000073</v>
      </c>
      <c r="M8" s="173">
        <f t="shared" si="1"/>
        <v>55.593999999999987</v>
      </c>
      <c r="N8" s="173">
        <f t="shared" si="1"/>
        <v>153.18560000000002</v>
      </c>
      <c r="O8" s="168">
        <f t="shared" si="8"/>
        <v>-55.593999999999987</v>
      </c>
    </row>
    <row r="9" spans="1:15">
      <c r="A9" s="170" t="s">
        <v>917</v>
      </c>
      <c r="B9" s="171" t="s">
        <v>918</v>
      </c>
      <c r="C9" s="171" t="s">
        <v>918</v>
      </c>
      <c r="D9" s="171"/>
      <c r="E9" s="172">
        <f t="shared" si="2"/>
        <v>0.24000000000000002</v>
      </c>
      <c r="F9" s="168">
        <f t="shared" si="3"/>
        <v>0.84672000000000003</v>
      </c>
      <c r="G9" s="168">
        <v>0.04</v>
      </c>
      <c r="H9" s="168">
        <f t="shared" si="4"/>
        <v>1.9432</v>
      </c>
      <c r="I9" s="168">
        <f t="shared" si="5"/>
        <v>3.2640000000000002</v>
      </c>
      <c r="J9" s="168">
        <f t="shared" si="6"/>
        <v>3.528</v>
      </c>
      <c r="K9" s="168">
        <f t="shared" si="7"/>
        <v>5.2072000000000003</v>
      </c>
      <c r="L9" s="173">
        <f t="shared" si="0"/>
        <v>-9.8368000000000073</v>
      </c>
      <c r="M9" s="173">
        <f t="shared" si="1"/>
        <v>51.947999999999986</v>
      </c>
      <c r="N9" s="173">
        <f t="shared" si="1"/>
        <v>147.91120000000004</v>
      </c>
      <c r="O9" s="168">
        <f t="shared" si="8"/>
        <v>-51.947999999999986</v>
      </c>
    </row>
    <row r="10" spans="1:15">
      <c r="A10" s="170" t="s">
        <v>0</v>
      </c>
      <c r="B10" s="171" t="s">
        <v>919</v>
      </c>
      <c r="C10" s="171" t="s">
        <v>919</v>
      </c>
      <c r="D10" s="171"/>
      <c r="E10" s="172">
        <f t="shared" si="2"/>
        <v>0.23000000000000004</v>
      </c>
      <c r="F10" s="168">
        <f t="shared" si="3"/>
        <v>0.78430000000000011</v>
      </c>
      <c r="G10" s="168">
        <v>0.05</v>
      </c>
      <c r="H10" s="168">
        <f t="shared" si="4"/>
        <v>1.798</v>
      </c>
      <c r="I10" s="168">
        <f t="shared" si="5"/>
        <v>3.3419999999999996</v>
      </c>
      <c r="J10" s="168">
        <f t="shared" si="6"/>
        <v>3.41</v>
      </c>
      <c r="K10" s="168">
        <f t="shared" si="7"/>
        <v>5.14</v>
      </c>
      <c r="L10" s="173">
        <f t="shared" si="0"/>
        <v>-11.780000000000006</v>
      </c>
      <c r="M10" s="173">
        <f t="shared" si="1"/>
        <v>48.419999999999987</v>
      </c>
      <c r="N10" s="173">
        <f t="shared" si="1"/>
        <v>142.70400000000004</v>
      </c>
      <c r="O10" s="168">
        <f t="shared" si="8"/>
        <v>-48.419999999999987</v>
      </c>
    </row>
    <row r="11" spans="1:15">
      <c r="A11" s="170" t="s">
        <v>920</v>
      </c>
      <c r="B11" s="171" t="s">
        <v>921</v>
      </c>
      <c r="C11" s="171" t="s">
        <v>921</v>
      </c>
      <c r="D11" s="171"/>
      <c r="E11" s="172">
        <f t="shared" si="2"/>
        <v>0.22000000000000003</v>
      </c>
      <c r="F11" s="168">
        <f t="shared" si="3"/>
        <v>0.72424000000000011</v>
      </c>
      <c r="G11" s="168">
        <v>0.06</v>
      </c>
      <c r="H11" s="168">
        <f t="shared" si="4"/>
        <v>1.6528</v>
      </c>
      <c r="I11" s="168">
        <f t="shared" si="5"/>
        <v>3.42</v>
      </c>
      <c r="J11" s="168">
        <f t="shared" si="6"/>
        <v>3.2919999999999998</v>
      </c>
      <c r="K11" s="168">
        <f t="shared" si="7"/>
        <v>5.0728</v>
      </c>
      <c r="L11" s="173">
        <f t="shared" si="0"/>
        <v>-13.578000000000007</v>
      </c>
      <c r="M11" s="173">
        <f t="shared" si="1"/>
        <v>45.009999999999991</v>
      </c>
      <c r="N11" s="173">
        <f t="shared" si="1"/>
        <v>137.56400000000005</v>
      </c>
      <c r="O11" s="168">
        <f t="shared" si="8"/>
        <v>-45.009999999999991</v>
      </c>
    </row>
    <row r="12" spans="1:15">
      <c r="A12" s="170" t="s">
        <v>0</v>
      </c>
      <c r="B12" s="171" t="s">
        <v>922</v>
      </c>
      <c r="C12" s="171" t="s">
        <v>922</v>
      </c>
      <c r="D12" s="171"/>
      <c r="E12" s="172">
        <f t="shared" si="2"/>
        <v>0.21000000000000002</v>
      </c>
      <c r="F12" s="168">
        <f t="shared" si="3"/>
        <v>0.66654000000000002</v>
      </c>
      <c r="G12" s="168">
        <v>7.0000000000000007E-2</v>
      </c>
      <c r="H12" s="168">
        <f t="shared" si="4"/>
        <v>1.5076000000000001</v>
      </c>
      <c r="I12" s="168">
        <f t="shared" si="5"/>
        <v>3.4980000000000002</v>
      </c>
      <c r="J12" s="168">
        <f t="shared" si="6"/>
        <v>3.1739999999999999</v>
      </c>
      <c r="K12" s="168">
        <f t="shared" si="7"/>
        <v>5.0056000000000003</v>
      </c>
      <c r="L12" s="173">
        <f t="shared" si="0"/>
        <v>-15.230800000000006</v>
      </c>
      <c r="M12" s="173">
        <f t="shared" si="1"/>
        <v>41.717999999999989</v>
      </c>
      <c r="N12" s="173">
        <f t="shared" si="1"/>
        <v>132.49120000000005</v>
      </c>
      <c r="O12" s="168">
        <f t="shared" si="8"/>
        <v>-41.717999999999989</v>
      </c>
    </row>
    <row r="13" spans="1:15">
      <c r="A13" s="170" t="s">
        <v>923</v>
      </c>
      <c r="B13" s="171" t="s">
        <v>924</v>
      </c>
      <c r="C13" s="171" t="s">
        <v>924</v>
      </c>
      <c r="D13" s="171"/>
      <c r="E13" s="172">
        <f t="shared" si="2"/>
        <v>0.2</v>
      </c>
      <c r="F13" s="168">
        <f t="shared" si="3"/>
        <v>0.61120000000000008</v>
      </c>
      <c r="G13" s="168">
        <v>0.08</v>
      </c>
      <c r="H13" s="168">
        <f t="shared" si="4"/>
        <v>1.3624000000000001</v>
      </c>
      <c r="I13" s="168">
        <f t="shared" si="5"/>
        <v>3.5759999999999996</v>
      </c>
      <c r="J13" s="168">
        <f t="shared" si="6"/>
        <v>3.056</v>
      </c>
      <c r="K13" s="168">
        <f t="shared" si="7"/>
        <v>4.9383999999999997</v>
      </c>
      <c r="L13" s="173">
        <f t="shared" si="0"/>
        <v>-16.738400000000006</v>
      </c>
      <c r="M13" s="173">
        <f t="shared" si="1"/>
        <v>38.54399999999999</v>
      </c>
      <c r="N13" s="173">
        <f t="shared" si="1"/>
        <v>127.48560000000005</v>
      </c>
      <c r="O13" s="168">
        <f t="shared" si="8"/>
        <v>-38.54399999999999</v>
      </c>
    </row>
    <row r="14" spans="1:15">
      <c r="A14" s="170" t="s">
        <v>0</v>
      </c>
      <c r="B14" s="171" t="s">
        <v>152</v>
      </c>
      <c r="C14" s="171" t="s">
        <v>152</v>
      </c>
      <c r="D14" s="171"/>
      <c r="E14" s="172">
        <f t="shared" si="2"/>
        <v>0.19000000000000003</v>
      </c>
      <c r="F14" s="168">
        <f t="shared" si="3"/>
        <v>0.55822000000000005</v>
      </c>
      <c r="G14" s="168">
        <v>0.09</v>
      </c>
      <c r="H14" s="168">
        <f t="shared" si="4"/>
        <v>1.2172000000000001</v>
      </c>
      <c r="I14" s="168">
        <f t="shared" si="5"/>
        <v>3.6539999999999999</v>
      </c>
      <c r="J14" s="168">
        <f t="shared" si="6"/>
        <v>2.9379999999999997</v>
      </c>
      <c r="K14" s="168">
        <f t="shared" si="7"/>
        <v>4.8712</v>
      </c>
      <c r="L14" s="173">
        <f t="shared" si="0"/>
        <v>-18.100800000000007</v>
      </c>
      <c r="M14" s="173">
        <f t="shared" si="1"/>
        <v>35.487999999999992</v>
      </c>
      <c r="N14" s="173">
        <f t="shared" si="1"/>
        <v>122.54720000000005</v>
      </c>
      <c r="O14" s="168">
        <f t="shared" si="8"/>
        <v>-35.487999999999992</v>
      </c>
    </row>
    <row r="15" spans="1:15">
      <c r="A15" s="170" t="s">
        <v>925</v>
      </c>
      <c r="B15" s="171" t="s">
        <v>926</v>
      </c>
      <c r="C15" s="171" t="s">
        <v>926</v>
      </c>
      <c r="D15" s="171"/>
      <c r="E15" s="172">
        <f t="shared" si="2"/>
        <v>0.18000000000000002</v>
      </c>
      <c r="F15" s="168">
        <f t="shared" si="3"/>
        <v>0.50760000000000005</v>
      </c>
      <c r="G15" s="168">
        <v>0.1</v>
      </c>
      <c r="H15" s="168">
        <f t="shared" si="4"/>
        <v>1.0720000000000001</v>
      </c>
      <c r="I15" s="168">
        <f t="shared" si="5"/>
        <v>3.7320000000000002</v>
      </c>
      <c r="J15" s="168">
        <f t="shared" si="6"/>
        <v>2.82</v>
      </c>
      <c r="K15" s="168">
        <f t="shared" si="7"/>
        <v>4.8040000000000003</v>
      </c>
      <c r="L15" s="173">
        <f t="shared" si="0"/>
        <v>-19.318000000000005</v>
      </c>
      <c r="M15" s="173">
        <f t="shared" si="1"/>
        <v>32.54999999999999</v>
      </c>
      <c r="N15" s="173">
        <f t="shared" si="1"/>
        <v>117.67600000000004</v>
      </c>
      <c r="O15" s="168">
        <f t="shared" si="8"/>
        <v>-32.54999999999999</v>
      </c>
    </row>
    <row r="16" spans="1:15">
      <c r="A16" s="170" t="s">
        <v>0</v>
      </c>
      <c r="B16" s="171" t="s">
        <v>927</v>
      </c>
      <c r="C16" s="171" t="s">
        <v>927</v>
      </c>
      <c r="D16" s="171"/>
      <c r="E16" s="172">
        <f t="shared" si="2"/>
        <v>0.17000000000000004</v>
      </c>
      <c r="F16" s="168">
        <f t="shared" si="3"/>
        <v>0.45934000000000008</v>
      </c>
      <c r="G16" s="168">
        <v>0.11</v>
      </c>
      <c r="H16" s="168">
        <f t="shared" si="4"/>
        <v>0.92680000000000007</v>
      </c>
      <c r="I16" s="168">
        <f t="shared" si="5"/>
        <v>3.8099999999999996</v>
      </c>
      <c r="J16" s="168">
        <f t="shared" si="6"/>
        <v>2.702</v>
      </c>
      <c r="K16" s="168">
        <f t="shared" si="7"/>
        <v>4.7367999999999997</v>
      </c>
      <c r="L16" s="173">
        <f t="shared" si="0"/>
        <v>-20.390000000000004</v>
      </c>
      <c r="M16" s="173">
        <f t="shared" si="1"/>
        <v>29.72999999999999</v>
      </c>
      <c r="N16" s="173">
        <f t="shared" si="1"/>
        <v>112.87200000000004</v>
      </c>
      <c r="O16" s="168">
        <f t="shared" si="8"/>
        <v>-29.72999999999999</v>
      </c>
    </row>
    <row r="17" spans="1:15">
      <c r="A17" s="170" t="s">
        <v>928</v>
      </c>
      <c r="B17" s="171" t="s">
        <v>0</v>
      </c>
      <c r="C17" s="171" t="s">
        <v>0</v>
      </c>
      <c r="D17" s="171"/>
      <c r="E17" s="172">
        <f t="shared" si="2"/>
        <v>0.16000000000000003</v>
      </c>
      <c r="F17" s="168">
        <f t="shared" si="3"/>
        <v>0.41344000000000009</v>
      </c>
      <c r="G17" s="168">
        <v>0.12</v>
      </c>
      <c r="H17" s="168">
        <f t="shared" si="4"/>
        <v>0.78160000000000007</v>
      </c>
      <c r="I17" s="168">
        <f t="shared" si="5"/>
        <v>3.8879999999999999</v>
      </c>
      <c r="J17" s="168">
        <f t="shared" si="6"/>
        <v>2.5840000000000001</v>
      </c>
      <c r="K17" s="168">
        <f t="shared" si="7"/>
        <v>4.6696</v>
      </c>
      <c r="L17" s="173">
        <f t="shared" si="0"/>
        <v>-21.316800000000004</v>
      </c>
      <c r="M17" s="173">
        <f t="shared" si="1"/>
        <v>27.027999999999992</v>
      </c>
      <c r="N17" s="173">
        <f t="shared" si="1"/>
        <v>108.13520000000004</v>
      </c>
      <c r="O17" s="168">
        <f t="shared" si="8"/>
        <v>-27.027999999999992</v>
      </c>
    </row>
    <row r="18" spans="1:15">
      <c r="A18" s="170" t="s">
        <v>0</v>
      </c>
      <c r="B18" s="171" t="s">
        <v>0</v>
      </c>
      <c r="C18" s="171" t="s">
        <v>0</v>
      </c>
      <c r="D18" s="171"/>
      <c r="E18" s="172">
        <f t="shared" si="2"/>
        <v>0.15000000000000002</v>
      </c>
      <c r="F18" s="168">
        <f t="shared" si="3"/>
        <v>0.36990000000000001</v>
      </c>
      <c r="G18" s="168">
        <v>0.13</v>
      </c>
      <c r="H18" s="168">
        <f t="shared" si="4"/>
        <v>0.63640000000000008</v>
      </c>
      <c r="I18" s="168">
        <f t="shared" si="5"/>
        <v>3.9660000000000002</v>
      </c>
      <c r="J18" s="168">
        <f t="shared" si="6"/>
        <v>2.4659999999999997</v>
      </c>
      <c r="K18" s="168">
        <f t="shared" si="7"/>
        <v>4.6024000000000003</v>
      </c>
      <c r="L18" s="173">
        <f t="shared" si="0"/>
        <v>-22.098400000000005</v>
      </c>
      <c r="M18" s="173">
        <f t="shared" si="1"/>
        <v>24.443999999999992</v>
      </c>
      <c r="N18" s="173">
        <f t="shared" si="1"/>
        <v>103.46560000000004</v>
      </c>
      <c r="O18" s="168">
        <f t="shared" si="8"/>
        <v>-24.443999999999992</v>
      </c>
    </row>
    <row r="19" spans="1:15">
      <c r="A19" s="170" t="s">
        <v>929</v>
      </c>
      <c r="B19" s="171" t="s">
        <v>0</v>
      </c>
      <c r="C19" s="171" t="s">
        <v>0</v>
      </c>
      <c r="D19" s="171"/>
      <c r="E19" s="172">
        <f t="shared" si="2"/>
        <v>0.14000000000000001</v>
      </c>
      <c r="F19" s="168">
        <f t="shared" si="3"/>
        <v>0.32872000000000001</v>
      </c>
      <c r="G19" s="168">
        <v>0.14000000000000001</v>
      </c>
      <c r="H19" s="168">
        <f t="shared" si="4"/>
        <v>0.49120000000000008</v>
      </c>
      <c r="I19" s="168">
        <f t="shared" si="5"/>
        <v>4.0439999999999996</v>
      </c>
      <c r="J19" s="168">
        <f t="shared" si="6"/>
        <v>2.3479999999999999</v>
      </c>
      <c r="K19" s="168">
        <f t="shared" si="7"/>
        <v>4.5351999999999997</v>
      </c>
      <c r="L19" s="173">
        <f t="shared" si="0"/>
        <v>-22.734800000000003</v>
      </c>
      <c r="M19" s="173">
        <f t="shared" si="1"/>
        <v>21.977999999999991</v>
      </c>
      <c r="N19" s="173">
        <f t="shared" si="1"/>
        <v>98.863200000000035</v>
      </c>
      <c r="O19" s="168">
        <f t="shared" si="8"/>
        <v>-21.977999999999991</v>
      </c>
    </row>
    <row r="20" spans="1:15">
      <c r="A20" s="170" t="s">
        <v>0</v>
      </c>
      <c r="B20" s="171" t="s">
        <v>0</v>
      </c>
      <c r="C20" s="171" t="s">
        <v>0</v>
      </c>
      <c r="D20" s="171"/>
      <c r="E20" s="172">
        <f t="shared" si="2"/>
        <v>0.13000000000000003</v>
      </c>
      <c r="F20" s="168">
        <f t="shared" si="3"/>
        <v>0.28990000000000005</v>
      </c>
      <c r="G20" s="168">
        <v>0.15</v>
      </c>
      <c r="H20" s="168">
        <f t="shared" si="4"/>
        <v>0.34600000000000009</v>
      </c>
      <c r="I20" s="168">
        <f t="shared" si="5"/>
        <v>4.1219999999999999</v>
      </c>
      <c r="J20" s="168">
        <f t="shared" si="6"/>
        <v>2.23</v>
      </c>
      <c r="K20" s="168">
        <f t="shared" si="7"/>
        <v>4.468</v>
      </c>
      <c r="L20" s="173">
        <f t="shared" si="0"/>
        <v>-23.226000000000003</v>
      </c>
      <c r="M20" s="173">
        <f t="shared" si="1"/>
        <v>19.629999999999992</v>
      </c>
      <c r="N20" s="173">
        <f t="shared" si="1"/>
        <v>94.328000000000031</v>
      </c>
      <c r="O20" s="168">
        <f t="shared" si="8"/>
        <v>-19.629999999999992</v>
      </c>
    </row>
    <row r="21" spans="1:15">
      <c r="A21" s="170" t="s">
        <v>930</v>
      </c>
      <c r="B21" s="171" t="s">
        <v>0</v>
      </c>
      <c r="C21" s="171" t="s">
        <v>0</v>
      </c>
      <c r="D21" s="171"/>
      <c r="E21" s="172">
        <f t="shared" si="2"/>
        <v>0.12000000000000002</v>
      </c>
      <c r="F21" s="168">
        <f t="shared" si="3"/>
        <v>0.25344000000000005</v>
      </c>
      <c r="G21" s="168">
        <v>0.16</v>
      </c>
      <c r="H21" s="168">
        <f t="shared" si="4"/>
        <v>0.20080000000000009</v>
      </c>
      <c r="I21" s="168">
        <f t="shared" si="5"/>
        <v>4.2</v>
      </c>
      <c r="J21" s="168">
        <f t="shared" si="6"/>
        <v>2.1120000000000001</v>
      </c>
      <c r="K21" s="168">
        <f t="shared" si="7"/>
        <v>4.4008000000000003</v>
      </c>
      <c r="L21" s="173">
        <f t="shared" si="0"/>
        <v>-23.572000000000003</v>
      </c>
      <c r="M21" s="173">
        <f t="shared" si="1"/>
        <v>17.399999999999991</v>
      </c>
      <c r="N21" s="173">
        <f t="shared" si="1"/>
        <v>89.860000000000028</v>
      </c>
      <c r="O21" s="168">
        <f t="shared" si="8"/>
        <v>-17.399999999999991</v>
      </c>
    </row>
    <row r="22" spans="1:15">
      <c r="A22" s="170" t="s">
        <v>0</v>
      </c>
      <c r="B22" s="171" t="s">
        <v>0</v>
      </c>
      <c r="C22" s="171" t="s">
        <v>0</v>
      </c>
      <c r="D22" s="171"/>
      <c r="E22" s="172">
        <f t="shared" si="2"/>
        <v>0.11000000000000001</v>
      </c>
      <c r="F22" s="168">
        <f t="shared" si="3"/>
        <v>0.21934000000000001</v>
      </c>
      <c r="G22" s="168">
        <v>0.17</v>
      </c>
      <c r="H22" s="168">
        <f t="shared" si="4"/>
        <v>5.5600000000000094E-2</v>
      </c>
      <c r="I22" s="168">
        <f t="shared" si="5"/>
        <v>4.2779999999999996</v>
      </c>
      <c r="J22" s="168">
        <f t="shared" si="6"/>
        <v>1.9939999999999998</v>
      </c>
      <c r="K22" s="168">
        <f t="shared" si="7"/>
        <v>4.3335999999999997</v>
      </c>
      <c r="L22" s="173">
        <f t="shared" si="0"/>
        <v>-23.772800000000004</v>
      </c>
      <c r="M22" s="173">
        <f t="shared" si="1"/>
        <v>15.287999999999991</v>
      </c>
      <c r="N22" s="173">
        <f t="shared" si="1"/>
        <v>85.459200000000024</v>
      </c>
      <c r="O22" s="168">
        <f t="shared" si="8"/>
        <v>-15.287999999999991</v>
      </c>
    </row>
    <row r="23" spans="1:15">
      <c r="A23" s="170" t="s">
        <v>931</v>
      </c>
      <c r="B23" s="171" t="s">
        <v>0</v>
      </c>
      <c r="C23" s="171" t="s">
        <v>0</v>
      </c>
      <c r="D23" s="171"/>
      <c r="E23" s="172">
        <f t="shared" si="2"/>
        <v>0.10000000000000003</v>
      </c>
      <c r="F23" s="168">
        <f t="shared" si="3"/>
        <v>0.18760000000000004</v>
      </c>
      <c r="G23" s="168">
        <v>0.18</v>
      </c>
      <c r="H23" s="168">
        <f t="shared" si="4"/>
        <v>-8.9599999999999902E-2</v>
      </c>
      <c r="I23" s="168">
        <f t="shared" si="5"/>
        <v>4.3559999999999999</v>
      </c>
      <c r="J23" s="168">
        <f t="shared" si="6"/>
        <v>1.8759999999999999</v>
      </c>
      <c r="K23" s="168">
        <f t="shared" si="7"/>
        <v>4.2664</v>
      </c>
      <c r="L23" s="173">
        <f t="shared" si="0"/>
        <v>-23.828400000000002</v>
      </c>
      <c r="M23" s="173">
        <f t="shared" si="1"/>
        <v>13.293999999999992</v>
      </c>
      <c r="N23" s="173">
        <f t="shared" si="1"/>
        <v>81.12560000000002</v>
      </c>
      <c r="O23" s="168">
        <f t="shared" si="8"/>
        <v>-13.293999999999992</v>
      </c>
    </row>
    <row r="24" spans="1:15">
      <c r="A24" s="170" t="s">
        <v>0</v>
      </c>
      <c r="B24" s="171" t="s">
        <v>0</v>
      </c>
      <c r="C24" s="171" t="s">
        <v>0</v>
      </c>
      <c r="D24" s="171"/>
      <c r="E24" s="172">
        <f t="shared" si="2"/>
        <v>9.0000000000000024E-2</v>
      </c>
      <c r="F24" s="168">
        <f t="shared" si="3"/>
        <v>0.15822000000000006</v>
      </c>
      <c r="G24" s="168">
        <v>0.19</v>
      </c>
      <c r="H24" s="168">
        <f t="shared" si="4"/>
        <v>-0.2347999999999999</v>
      </c>
      <c r="I24" s="168">
        <f t="shared" si="5"/>
        <v>4.4340000000000002</v>
      </c>
      <c r="J24" s="168">
        <f t="shared" si="6"/>
        <v>1.758</v>
      </c>
      <c r="K24" s="168">
        <f t="shared" si="7"/>
        <v>4.1992000000000003</v>
      </c>
      <c r="L24" s="173">
        <f t="shared" si="0"/>
        <v>-23.738800000000001</v>
      </c>
      <c r="M24" s="173">
        <f t="shared" si="1"/>
        <v>11.417999999999992</v>
      </c>
      <c r="N24" s="173">
        <f t="shared" si="1"/>
        <v>76.859200000000016</v>
      </c>
      <c r="O24" s="168">
        <f t="shared" si="8"/>
        <v>-11.417999999999992</v>
      </c>
    </row>
    <row r="25" spans="1:15">
      <c r="A25" s="170" t="s">
        <v>932</v>
      </c>
      <c r="B25" s="171" t="s">
        <v>0</v>
      </c>
      <c r="C25" s="171" t="s">
        <v>0</v>
      </c>
      <c r="D25" s="171"/>
      <c r="E25" s="172">
        <f t="shared" si="2"/>
        <v>8.0000000000000016E-2</v>
      </c>
      <c r="F25" s="168">
        <f t="shared" si="3"/>
        <v>0.13120000000000001</v>
      </c>
      <c r="G25" s="168">
        <v>0.2</v>
      </c>
      <c r="H25" s="168">
        <f t="shared" si="4"/>
        <v>-0.37999999999999989</v>
      </c>
      <c r="I25" s="168">
        <f t="shared" si="5"/>
        <v>4.5119999999999996</v>
      </c>
      <c r="J25" s="168">
        <f t="shared" si="6"/>
        <v>1.6399999999999997</v>
      </c>
      <c r="K25" s="168">
        <f t="shared" si="7"/>
        <v>4.1319999999999997</v>
      </c>
      <c r="L25" s="173">
        <f t="shared" si="0"/>
        <v>-23.504000000000001</v>
      </c>
      <c r="M25" s="173">
        <f t="shared" si="1"/>
        <v>9.659999999999993</v>
      </c>
      <c r="N25" s="173">
        <f t="shared" si="1"/>
        <v>72.660000000000011</v>
      </c>
      <c r="O25" s="168">
        <f t="shared" si="8"/>
        <v>-9.659999999999993</v>
      </c>
    </row>
    <row r="26" spans="1:15">
      <c r="A26" s="170" t="s">
        <v>0</v>
      </c>
      <c r="B26" s="171" t="s">
        <v>0</v>
      </c>
      <c r="C26" s="171" t="s">
        <v>0</v>
      </c>
      <c r="D26" s="171"/>
      <c r="E26" s="172">
        <f t="shared" si="2"/>
        <v>7.0000000000000034E-2</v>
      </c>
      <c r="F26" s="168">
        <f t="shared" si="3"/>
        <v>0.10654000000000004</v>
      </c>
      <c r="G26" s="168">
        <v>0.21</v>
      </c>
      <c r="H26" s="168">
        <f t="shared" si="4"/>
        <v>-0.52519999999999989</v>
      </c>
      <c r="I26" s="168">
        <f t="shared" si="5"/>
        <v>4.59</v>
      </c>
      <c r="J26" s="168">
        <f t="shared" si="6"/>
        <v>1.5219999999999998</v>
      </c>
      <c r="K26" s="168">
        <f t="shared" si="7"/>
        <v>4.0648</v>
      </c>
      <c r="L26" s="173">
        <f t="shared" si="0"/>
        <v>-23.124000000000002</v>
      </c>
      <c r="M26" s="173">
        <f t="shared" si="1"/>
        <v>8.0199999999999942</v>
      </c>
      <c r="N26" s="173">
        <f t="shared" si="1"/>
        <v>68.528000000000006</v>
      </c>
      <c r="O26" s="168">
        <f t="shared" si="8"/>
        <v>-8.0199999999999942</v>
      </c>
    </row>
    <row r="27" spans="1:15">
      <c r="A27" s="170" t="s">
        <v>933</v>
      </c>
      <c r="B27" s="171" t="s">
        <v>0</v>
      </c>
      <c r="C27" s="171" t="s">
        <v>0</v>
      </c>
      <c r="D27" s="171"/>
      <c r="E27" s="172">
        <f t="shared" si="2"/>
        <v>6.0000000000000026E-2</v>
      </c>
      <c r="F27" s="168">
        <f t="shared" si="3"/>
        <v>8.4240000000000037E-2</v>
      </c>
      <c r="G27" s="168">
        <v>0.22</v>
      </c>
      <c r="H27" s="168">
        <f t="shared" si="4"/>
        <v>-0.67039999999999988</v>
      </c>
      <c r="I27" s="168">
        <f t="shared" si="5"/>
        <v>4.6680000000000001</v>
      </c>
      <c r="J27" s="168">
        <f t="shared" si="6"/>
        <v>1.4039999999999999</v>
      </c>
      <c r="K27" s="168">
        <f t="shared" si="7"/>
        <v>3.9976000000000003</v>
      </c>
      <c r="L27" s="173">
        <f t="shared" si="0"/>
        <v>-22.598800000000001</v>
      </c>
      <c r="M27" s="173">
        <f t="shared" si="1"/>
        <v>6.497999999999994</v>
      </c>
      <c r="N27" s="173">
        <f t="shared" si="1"/>
        <v>64.463200000000001</v>
      </c>
      <c r="O27" s="168">
        <f t="shared" si="8"/>
        <v>-6.497999999999994</v>
      </c>
    </row>
    <row r="28" spans="1:15">
      <c r="A28" s="170" t="s">
        <v>0</v>
      </c>
      <c r="B28" s="171" t="s">
        <v>0</v>
      </c>
      <c r="C28" s="171" t="s">
        <v>0</v>
      </c>
      <c r="D28" s="171"/>
      <c r="E28" s="172">
        <f t="shared" si="2"/>
        <v>5.0000000000000017E-2</v>
      </c>
      <c r="F28" s="168">
        <f t="shared" si="3"/>
        <v>6.4299999999999996E-2</v>
      </c>
      <c r="G28" s="168">
        <v>0.23</v>
      </c>
      <c r="H28" s="168">
        <f t="shared" si="4"/>
        <v>-0.81559999999999988</v>
      </c>
      <c r="I28" s="168">
        <f t="shared" si="5"/>
        <v>4.7459999999999996</v>
      </c>
      <c r="J28" s="168">
        <f t="shared" si="6"/>
        <v>1.2859999999999996</v>
      </c>
      <c r="K28" s="168">
        <f t="shared" si="7"/>
        <v>3.9303999999999997</v>
      </c>
      <c r="L28" s="173">
        <f t="shared" si="0"/>
        <v>-21.9284</v>
      </c>
      <c r="M28" s="173">
        <f t="shared" si="1"/>
        <v>5.0939999999999941</v>
      </c>
      <c r="N28" s="173">
        <f t="shared" si="1"/>
        <v>60.465599999999995</v>
      </c>
      <c r="O28" s="168">
        <f t="shared" si="8"/>
        <v>-5.0939999999999941</v>
      </c>
    </row>
    <row r="29" spans="1:15">
      <c r="A29" s="170" t="s">
        <v>934</v>
      </c>
      <c r="B29" s="171" t="s">
        <v>0</v>
      </c>
      <c r="C29" s="171" t="s">
        <v>0</v>
      </c>
      <c r="D29" s="171"/>
      <c r="E29" s="172">
        <f t="shared" si="2"/>
        <v>4.0000000000000036E-2</v>
      </c>
      <c r="F29" s="168">
        <f t="shared" si="3"/>
        <v>4.6720000000000046E-2</v>
      </c>
      <c r="G29" s="168">
        <v>0.24</v>
      </c>
      <c r="H29" s="168">
        <f t="shared" si="4"/>
        <v>-0.96079999999999988</v>
      </c>
      <c r="I29" s="168">
        <f t="shared" si="5"/>
        <v>4.8239999999999998</v>
      </c>
      <c r="J29" s="168">
        <f t="shared" si="6"/>
        <v>1.1680000000000001</v>
      </c>
      <c r="K29" s="168">
        <f t="shared" si="7"/>
        <v>3.8632</v>
      </c>
      <c r="L29" s="173">
        <f t="shared" si="0"/>
        <v>-21.1128</v>
      </c>
      <c r="M29" s="173">
        <f t="shared" si="1"/>
        <v>3.8079999999999949</v>
      </c>
      <c r="N29" s="173">
        <f t="shared" si="1"/>
        <v>56.535199999999996</v>
      </c>
      <c r="O29" s="168">
        <f t="shared" si="8"/>
        <v>-3.8079999999999949</v>
      </c>
    </row>
    <row r="30" spans="1:15">
      <c r="A30" s="170" t="s">
        <v>0</v>
      </c>
      <c r="B30" s="171" t="s">
        <v>0</v>
      </c>
      <c r="C30" s="171" t="s">
        <v>0</v>
      </c>
      <c r="D30" s="171"/>
      <c r="E30" s="172">
        <f t="shared" si="2"/>
        <v>3.0000000000000027E-2</v>
      </c>
      <c r="F30" s="168">
        <f t="shared" si="3"/>
        <v>3.1500000000000021E-2</v>
      </c>
      <c r="G30" s="168">
        <v>0.25</v>
      </c>
      <c r="H30" s="168">
        <f t="shared" si="4"/>
        <v>-1.1059999999999999</v>
      </c>
      <c r="I30" s="168">
        <f t="shared" si="5"/>
        <v>4.9020000000000001</v>
      </c>
      <c r="J30" s="168">
        <f t="shared" si="6"/>
        <v>1.0499999999999998</v>
      </c>
      <c r="K30" s="168">
        <f t="shared" si="7"/>
        <v>3.7960000000000003</v>
      </c>
      <c r="L30" s="173">
        <f t="shared" si="0"/>
        <v>-20.152000000000001</v>
      </c>
      <c r="M30" s="173">
        <f t="shared" si="1"/>
        <v>2.6399999999999948</v>
      </c>
      <c r="N30" s="173">
        <f t="shared" si="1"/>
        <v>52.671999999999997</v>
      </c>
      <c r="O30" s="168">
        <f t="shared" si="8"/>
        <v>-2.6399999999999948</v>
      </c>
    </row>
    <row r="31" spans="1:15">
      <c r="A31" s="170" t="s">
        <v>935</v>
      </c>
      <c r="B31" s="171" t="s">
        <v>0</v>
      </c>
      <c r="C31" s="171" t="s">
        <v>0</v>
      </c>
      <c r="D31" s="171"/>
      <c r="E31" s="172">
        <f t="shared" si="2"/>
        <v>2.0000000000000018E-2</v>
      </c>
      <c r="F31" s="168">
        <f t="shared" si="3"/>
        <v>1.8640000000000007E-2</v>
      </c>
      <c r="G31" s="168">
        <v>0.26</v>
      </c>
      <c r="H31" s="168">
        <f t="shared" si="4"/>
        <v>-1.2511999999999999</v>
      </c>
      <c r="I31" s="168">
        <f t="shared" si="5"/>
        <v>4.9799999999999995</v>
      </c>
      <c r="J31" s="168">
        <f t="shared" si="6"/>
        <v>0.9319999999999995</v>
      </c>
      <c r="K31" s="168">
        <f t="shared" si="7"/>
        <v>3.7287999999999997</v>
      </c>
      <c r="L31" s="173">
        <f t="shared" si="0"/>
        <v>-19.045999999999999</v>
      </c>
      <c r="M31" s="173">
        <f t="shared" si="1"/>
        <v>1.589999999999995</v>
      </c>
      <c r="N31" s="173">
        <f t="shared" si="1"/>
        <v>48.875999999999998</v>
      </c>
      <c r="O31" s="168">
        <f t="shared" si="8"/>
        <v>-1.589999999999995</v>
      </c>
    </row>
    <row r="32" spans="1:15">
      <c r="A32" s="170" t="s">
        <v>0</v>
      </c>
      <c r="B32" s="171" t="s">
        <v>0</v>
      </c>
      <c r="C32" s="171" t="s">
        <v>0</v>
      </c>
      <c r="D32" s="171"/>
      <c r="E32" s="172">
        <f t="shared" si="2"/>
        <v>1.0000000000000009E-2</v>
      </c>
      <c r="F32" s="168">
        <f t="shared" si="3"/>
        <v>8.1400000000000031E-3</v>
      </c>
      <c r="G32" s="168">
        <v>0.27</v>
      </c>
      <c r="H32" s="168">
        <f t="shared" si="4"/>
        <v>-1.3964000000000003</v>
      </c>
      <c r="I32" s="168">
        <f t="shared" si="5"/>
        <v>5.0579999999999998</v>
      </c>
      <c r="J32" s="168">
        <f t="shared" si="6"/>
        <v>0.81399999999999961</v>
      </c>
      <c r="K32" s="168">
        <f t="shared" si="7"/>
        <v>3.6616</v>
      </c>
      <c r="L32" s="173">
        <f t="shared" si="0"/>
        <v>-17.794799999999999</v>
      </c>
      <c r="M32" s="173">
        <f t="shared" si="1"/>
        <v>0.65799999999999548</v>
      </c>
      <c r="N32" s="173">
        <f t="shared" si="1"/>
        <v>45.147199999999998</v>
      </c>
      <c r="O32" s="168">
        <f t="shared" si="8"/>
        <v>-0.65799999999999548</v>
      </c>
    </row>
    <row r="33" spans="1:15">
      <c r="A33" s="170" t="s">
        <v>936</v>
      </c>
      <c r="B33" s="171" t="s">
        <v>0</v>
      </c>
      <c r="C33" s="171" t="s">
        <v>0</v>
      </c>
      <c r="D33" s="171"/>
      <c r="E33" s="172">
        <f t="shared" si="2"/>
        <v>0</v>
      </c>
      <c r="F33" s="168">
        <f t="shared" si="3"/>
        <v>0</v>
      </c>
      <c r="G33" s="168">
        <v>0.28000000000000003</v>
      </c>
      <c r="H33" s="168">
        <f t="shared" si="4"/>
        <v>-1.5415999999999999</v>
      </c>
      <c r="I33" s="168">
        <f t="shared" si="5"/>
        <v>5.1359999999999992</v>
      </c>
      <c r="J33" s="168">
        <f t="shared" si="6"/>
        <v>0.69599999999999929</v>
      </c>
      <c r="K33" s="168">
        <f t="shared" si="7"/>
        <v>3.5943999999999998</v>
      </c>
      <c r="L33" s="173">
        <f t="shared" si="0"/>
        <v>-16.398399999999999</v>
      </c>
      <c r="M33" s="173">
        <f t="shared" si="1"/>
        <v>-0.15600000000000414</v>
      </c>
      <c r="N33" s="173">
        <f t="shared" si="1"/>
        <v>41.485599999999998</v>
      </c>
      <c r="O33" s="168">
        <f t="shared" si="8"/>
        <v>0.15600000000000414</v>
      </c>
    </row>
    <row r="34" spans="1:15">
      <c r="A34" s="170" t="s">
        <v>0</v>
      </c>
      <c r="B34" s="171" t="s">
        <v>0</v>
      </c>
      <c r="C34" s="171" t="s">
        <v>0</v>
      </c>
      <c r="D34" s="171"/>
      <c r="E34" s="172">
        <f t="shared" si="2"/>
        <v>-9.9999999999999534E-3</v>
      </c>
      <c r="F34" s="168">
        <f t="shared" si="3"/>
        <v>-5.7799999999999718E-3</v>
      </c>
      <c r="G34" s="168">
        <v>0.28999999999999998</v>
      </c>
      <c r="H34" s="168">
        <f t="shared" si="4"/>
        <v>-1.6867999999999999</v>
      </c>
      <c r="I34" s="168">
        <f t="shared" si="5"/>
        <v>5.2140000000000004</v>
      </c>
      <c r="J34" s="168">
        <f t="shared" si="6"/>
        <v>0.57799999999999985</v>
      </c>
      <c r="K34" s="168">
        <f t="shared" si="7"/>
        <v>3.5272000000000001</v>
      </c>
      <c r="L34" s="173">
        <f t="shared" si="0"/>
        <v>-14.856799999999998</v>
      </c>
      <c r="M34" s="173">
        <f t="shared" si="1"/>
        <v>-0.85200000000000342</v>
      </c>
      <c r="N34" s="173">
        <f t="shared" si="1"/>
        <v>37.891199999999998</v>
      </c>
      <c r="O34" s="168">
        <f t="shared" si="8"/>
        <v>0.85200000000000342</v>
      </c>
    </row>
    <row r="35" spans="1:15">
      <c r="A35" s="170" t="s">
        <v>937</v>
      </c>
      <c r="B35" s="171" t="s">
        <v>0</v>
      </c>
      <c r="C35" s="171" t="s">
        <v>0</v>
      </c>
      <c r="D35" s="171"/>
      <c r="E35" s="172">
        <f t="shared" si="2"/>
        <v>-1.9999999999999962E-2</v>
      </c>
      <c r="F35" s="168">
        <f t="shared" si="3"/>
        <v>-9.1999999999999825E-3</v>
      </c>
      <c r="G35" s="168">
        <v>0.3</v>
      </c>
      <c r="H35" s="168">
        <f t="shared" si="4"/>
        <v>-1.8319999999999999</v>
      </c>
      <c r="I35" s="168">
        <f t="shared" si="5"/>
        <v>5.2919999999999998</v>
      </c>
      <c r="J35" s="168">
        <f t="shared" si="6"/>
        <v>0.45999999999999996</v>
      </c>
      <c r="K35" s="168">
        <f t="shared" si="7"/>
        <v>3.46</v>
      </c>
      <c r="L35" s="173">
        <f t="shared" si="0"/>
        <v>-13.169999999999998</v>
      </c>
      <c r="M35" s="173">
        <f t="shared" si="1"/>
        <v>-1.4300000000000033</v>
      </c>
      <c r="N35" s="173">
        <f>+N36+K35</f>
        <v>34.363999999999997</v>
      </c>
      <c r="O35" s="168">
        <f>+M35*-1</f>
        <v>1.4300000000000033</v>
      </c>
    </row>
    <row r="36" spans="1:15">
      <c r="A36" s="170" t="s">
        <v>0</v>
      </c>
      <c r="B36" s="171" t="s">
        <v>0</v>
      </c>
      <c r="C36" s="171" t="s">
        <v>0</v>
      </c>
      <c r="D36" s="171"/>
      <c r="E36" s="172">
        <f t="shared" si="2"/>
        <v>-2.9999999999999971E-2</v>
      </c>
      <c r="F36" s="168">
        <f t="shared" si="3"/>
        <v>-1.0259999999999979E-2</v>
      </c>
      <c r="G36" s="168">
        <v>0.31</v>
      </c>
      <c r="H36" s="168">
        <f t="shared" si="4"/>
        <v>-1.9771999999999998</v>
      </c>
      <c r="I36" s="168">
        <f t="shared" si="5"/>
        <v>5.37</v>
      </c>
      <c r="J36" s="168">
        <f t="shared" si="6"/>
        <v>0.34199999999999964</v>
      </c>
      <c r="K36" s="168">
        <f t="shared" si="7"/>
        <v>3.3928000000000003</v>
      </c>
      <c r="L36" s="173">
        <f t="shared" si="0"/>
        <v>-11.337999999999999</v>
      </c>
      <c r="M36" s="173">
        <f>+M37+J36</f>
        <v>-1.8900000000000032</v>
      </c>
      <c r="N36" s="173">
        <f t="shared" si="1"/>
        <v>30.903999999999996</v>
      </c>
      <c r="O36" s="168">
        <f>+M36*-1</f>
        <v>1.8900000000000032</v>
      </c>
    </row>
    <row r="37" spans="1:15">
      <c r="A37" s="170" t="s">
        <v>938</v>
      </c>
      <c r="B37" s="171" t="s">
        <v>0</v>
      </c>
      <c r="C37" s="171" t="s">
        <v>0</v>
      </c>
      <c r="D37" s="171"/>
      <c r="E37" s="172">
        <f t="shared" si="2"/>
        <v>-3.999999999999998E-2</v>
      </c>
      <c r="F37" s="168">
        <f t="shared" si="3"/>
        <v>-8.9599999999999853E-3</v>
      </c>
      <c r="G37" s="168">
        <v>0.32</v>
      </c>
      <c r="H37" s="168">
        <f t="shared" si="4"/>
        <v>-2.1223999999999998</v>
      </c>
      <c r="I37" s="168">
        <f t="shared" si="5"/>
        <v>5.4480000000000004</v>
      </c>
      <c r="J37" s="168">
        <f t="shared" si="6"/>
        <v>0.22399999999999975</v>
      </c>
      <c r="K37" s="168">
        <f t="shared" si="7"/>
        <v>3.3256000000000001</v>
      </c>
      <c r="L37" s="173">
        <f t="shared" si="0"/>
        <v>-9.3607999999999993</v>
      </c>
      <c r="M37" s="173">
        <f>+M38+J37</f>
        <v>-2.2320000000000029</v>
      </c>
      <c r="N37" s="173">
        <f>+N38+K37</f>
        <v>27.511199999999995</v>
      </c>
      <c r="O37" s="168">
        <f t="shared" si="8"/>
        <v>2.2320000000000029</v>
      </c>
    </row>
    <row r="38" spans="1:15">
      <c r="A38" s="170" t="s">
        <v>0</v>
      </c>
      <c r="B38" s="171" t="s">
        <v>0</v>
      </c>
      <c r="C38" s="171" t="s">
        <v>0</v>
      </c>
      <c r="D38" s="171"/>
      <c r="E38" s="172">
        <f t="shared" si="2"/>
        <v>-4.9999999999999989E-2</v>
      </c>
      <c r="F38" s="168">
        <f t="shared" si="3"/>
        <v>-5.2999999999999705E-3</v>
      </c>
      <c r="G38" s="168">
        <v>0.33</v>
      </c>
      <c r="H38" s="168">
        <f t="shared" si="4"/>
        <v>-2.2675999999999998</v>
      </c>
      <c r="I38" s="168">
        <f t="shared" si="5"/>
        <v>5.5259999999999998</v>
      </c>
      <c r="J38" s="168">
        <f t="shared" si="6"/>
        <v>0.10599999999999943</v>
      </c>
      <c r="K38" s="168">
        <f t="shared" si="7"/>
        <v>3.2584</v>
      </c>
      <c r="L38" s="173">
        <f t="shared" si="0"/>
        <v>-7.2383999999999995</v>
      </c>
      <c r="M38" s="173">
        <f t="shared" ref="M38:N44" si="9">+M39+J38</f>
        <v>-2.4560000000000026</v>
      </c>
      <c r="N38" s="173">
        <f t="shared" si="1"/>
        <v>24.185599999999994</v>
      </c>
      <c r="O38" s="168">
        <f t="shared" si="8"/>
        <v>2.4560000000000026</v>
      </c>
    </row>
    <row r="39" spans="1:15">
      <c r="A39" s="170" t="s">
        <v>940</v>
      </c>
      <c r="B39" s="171" t="s">
        <v>0</v>
      </c>
      <c r="C39" s="171" t="s">
        <v>0</v>
      </c>
      <c r="D39" s="171"/>
      <c r="E39" s="172">
        <f t="shared" si="2"/>
        <v>-0.06</v>
      </c>
      <c r="F39" s="168">
        <f t="shared" si="3"/>
        <v>7.2000000000002726E-4</v>
      </c>
      <c r="G39" s="168">
        <v>0.34</v>
      </c>
      <c r="H39" s="168">
        <f t="shared" si="4"/>
        <v>-2.4127999999999998</v>
      </c>
      <c r="I39" s="168">
        <f t="shared" si="5"/>
        <v>5.6039999999999992</v>
      </c>
      <c r="J39" s="168">
        <f t="shared" si="6"/>
        <v>-1.2000000000000455E-2</v>
      </c>
      <c r="K39" s="168">
        <f t="shared" si="7"/>
        <v>3.1911999999999998</v>
      </c>
      <c r="L39" s="173">
        <f t="shared" si="0"/>
        <v>-4.9707999999999997</v>
      </c>
      <c r="M39" s="173">
        <f t="shared" si="9"/>
        <v>-2.5620000000000021</v>
      </c>
      <c r="N39" s="173">
        <f t="shared" si="1"/>
        <v>20.927199999999996</v>
      </c>
      <c r="O39" s="168">
        <f t="shared" si="8"/>
        <v>2.5620000000000021</v>
      </c>
    </row>
    <row r="40" spans="1:15">
      <c r="A40" s="170" t="s">
        <v>0</v>
      </c>
      <c r="B40" s="171" t="s">
        <v>0</v>
      </c>
      <c r="C40" s="171" t="s">
        <v>0</v>
      </c>
      <c r="D40" s="171"/>
      <c r="E40" s="172">
        <f t="shared" si="2"/>
        <v>-6.9999999999999951E-2</v>
      </c>
      <c r="F40" s="168">
        <f t="shared" si="3"/>
        <v>9.0999999999999866E-3</v>
      </c>
      <c r="G40" s="168">
        <v>0.35</v>
      </c>
      <c r="H40" s="168">
        <f t="shared" si="4"/>
        <v>-2.5579999999999998</v>
      </c>
      <c r="I40" s="168">
        <f t="shared" si="5"/>
        <v>5.6820000000000004</v>
      </c>
      <c r="J40" s="168">
        <f t="shared" si="6"/>
        <v>-0.12999999999999989</v>
      </c>
      <c r="K40" s="168">
        <f t="shared" si="7"/>
        <v>3.1240000000000001</v>
      </c>
      <c r="L40" s="173">
        <f t="shared" ref="L40:L45" si="10">+H40</f>
        <v>-2.5579999999999998</v>
      </c>
      <c r="M40" s="173">
        <f t="shared" si="9"/>
        <v>-2.5500000000000016</v>
      </c>
      <c r="N40" s="173">
        <f t="shared" si="9"/>
        <v>17.735999999999997</v>
      </c>
      <c r="O40" s="168">
        <f t="shared" si="8"/>
        <v>2.5500000000000016</v>
      </c>
    </row>
    <row r="41" spans="1:15">
      <c r="A41" s="170" t="s">
        <v>941</v>
      </c>
      <c r="B41" s="171" t="s">
        <v>0</v>
      </c>
      <c r="C41" s="171" t="s">
        <v>0</v>
      </c>
      <c r="D41" s="171"/>
      <c r="E41" s="172">
        <v>0.08</v>
      </c>
      <c r="F41" s="168">
        <f>+(0.28-G41)*J41</f>
        <v>1.9840000000000007E-2</v>
      </c>
      <c r="G41" s="168">
        <v>0.36</v>
      </c>
      <c r="H41" s="168">
        <f t="shared" si="4"/>
        <v>-2.7031999999999998</v>
      </c>
      <c r="I41" s="168">
        <f>+K41-H41</f>
        <v>5.76</v>
      </c>
      <c r="J41" s="168">
        <f>-(-4+G41*2*5.9)</f>
        <v>-0.24800000000000022</v>
      </c>
      <c r="K41" s="168">
        <f>-(-(4+0.738*2)+2*(5.96-1.3*2)*G41)</f>
        <v>3.0568</v>
      </c>
      <c r="L41" s="173">
        <f t="shared" si="10"/>
        <v>-2.7031999999999998</v>
      </c>
      <c r="M41" s="173">
        <f t="shared" si="9"/>
        <v>-2.4200000000000017</v>
      </c>
      <c r="N41" s="173">
        <f t="shared" si="9"/>
        <v>14.611999999999998</v>
      </c>
      <c r="O41" s="168">
        <f>+M41*-1</f>
        <v>2.4200000000000017</v>
      </c>
    </row>
    <row r="42" spans="1:15">
      <c r="A42" s="170" t="s">
        <v>0</v>
      </c>
      <c r="B42" s="171" t="s">
        <v>0</v>
      </c>
      <c r="C42" s="171" t="s">
        <v>0</v>
      </c>
      <c r="D42" s="171"/>
      <c r="E42" s="172">
        <v>0.09</v>
      </c>
      <c r="F42" s="168">
        <f>+(0.28-G42)*J42</f>
        <v>3.2940000000000039E-2</v>
      </c>
      <c r="G42" s="168">
        <v>0.37</v>
      </c>
      <c r="H42" s="168">
        <f t="shared" si="4"/>
        <v>-2.8483999999999998</v>
      </c>
      <c r="I42" s="168">
        <f>+K42-H42</f>
        <v>5.8380000000000001</v>
      </c>
      <c r="J42" s="168">
        <f>-(-4+G42*2*5.9)</f>
        <v>-0.36600000000000055</v>
      </c>
      <c r="K42" s="168">
        <f>-(-(4+0.738*2)+2*(5.96-1.3*2)*G42)</f>
        <v>2.9896000000000003</v>
      </c>
      <c r="L42" s="173">
        <f t="shared" si="10"/>
        <v>-2.8483999999999998</v>
      </c>
      <c r="M42" s="173">
        <f t="shared" si="9"/>
        <v>-2.1720000000000015</v>
      </c>
      <c r="N42" s="173">
        <f t="shared" si="9"/>
        <v>11.555199999999999</v>
      </c>
      <c r="O42" s="168">
        <f>+M42*-1</f>
        <v>2.1720000000000015</v>
      </c>
    </row>
    <row r="43" spans="1:15">
      <c r="A43" s="170" t="s">
        <v>942</v>
      </c>
      <c r="B43" s="171" t="s">
        <v>0</v>
      </c>
      <c r="C43" s="171" t="s">
        <v>0</v>
      </c>
      <c r="D43" s="171"/>
      <c r="E43" s="172">
        <v>0.1</v>
      </c>
      <c r="F43" s="168">
        <f>+(0.28-G43)*J43</f>
        <v>4.8399999999999985E-2</v>
      </c>
      <c r="G43" s="168">
        <v>0.38</v>
      </c>
      <c r="H43" s="168">
        <f t="shared" si="4"/>
        <v>-2.9935999999999998</v>
      </c>
      <c r="I43" s="168">
        <f>+K43-H43</f>
        <v>5.9160000000000004</v>
      </c>
      <c r="J43" s="168">
        <f>-(-4+G43*2*5.9)</f>
        <v>-0.48399999999999999</v>
      </c>
      <c r="K43" s="168">
        <f>-(-(4+0.738*2)+2*(5.96-1.3*2)*G43)</f>
        <v>2.9224000000000001</v>
      </c>
      <c r="L43" s="173">
        <f t="shared" si="10"/>
        <v>-2.9935999999999998</v>
      </c>
      <c r="M43" s="173">
        <f t="shared" si="9"/>
        <v>-1.8060000000000009</v>
      </c>
      <c r="N43" s="173">
        <f t="shared" si="9"/>
        <v>8.5655999999999999</v>
      </c>
      <c r="O43" s="168">
        <f>+M43*-1</f>
        <v>1.8060000000000009</v>
      </c>
    </row>
    <row r="44" spans="1:15">
      <c r="A44" s="170" t="s">
        <v>0</v>
      </c>
      <c r="B44" s="171" t="s">
        <v>0</v>
      </c>
      <c r="C44" s="171" t="s">
        <v>0</v>
      </c>
      <c r="D44" s="171"/>
      <c r="E44" s="172">
        <v>0.11</v>
      </c>
      <c r="F44" s="168">
        <f>+(0.28-G44)*J44</f>
        <v>6.6220000000000029E-2</v>
      </c>
      <c r="G44" s="168">
        <v>0.39</v>
      </c>
      <c r="H44" s="168">
        <f t="shared" si="4"/>
        <v>-3.1387999999999998</v>
      </c>
      <c r="I44" s="168">
        <f>+K44-H44</f>
        <v>5.9939999999999998</v>
      </c>
      <c r="J44" s="168">
        <f>-(-4+G44*2*5.9)</f>
        <v>-0.60200000000000031</v>
      </c>
      <c r="K44" s="168">
        <f>-(-(4+0.738*2)+2*(5.96-1.3*2)*G44)</f>
        <v>2.8552</v>
      </c>
      <c r="L44" s="173">
        <f t="shared" si="10"/>
        <v>-3.1387999999999998</v>
      </c>
      <c r="M44" s="173">
        <f t="shared" si="9"/>
        <v>-1.322000000000001</v>
      </c>
      <c r="N44" s="173">
        <f t="shared" si="9"/>
        <v>5.6432000000000002</v>
      </c>
      <c r="O44" s="168">
        <f>+M44*-1</f>
        <v>1.322000000000001</v>
      </c>
    </row>
    <row r="45" spans="1:15">
      <c r="A45" s="170" t="s">
        <v>943</v>
      </c>
      <c r="B45" s="171" t="s">
        <v>0</v>
      </c>
      <c r="C45" s="171" t="s">
        <v>0</v>
      </c>
      <c r="D45" s="171"/>
      <c r="E45" s="172">
        <v>0.12</v>
      </c>
      <c r="F45" s="168">
        <f>+(0.28-G45)*J45</f>
        <v>8.6400000000000074E-2</v>
      </c>
      <c r="G45" s="168">
        <v>0.4</v>
      </c>
      <c r="H45" s="168">
        <f>-(-(4-2*0.738)+2*(5.96+1.3)*G45)</f>
        <v>-3.2839999999999998</v>
      </c>
      <c r="I45" s="168">
        <f>+K45-H45</f>
        <v>6.0719999999999992</v>
      </c>
      <c r="J45" s="168">
        <f>-(-4+G45*2*5.9)</f>
        <v>-0.72000000000000064</v>
      </c>
      <c r="K45" s="168">
        <f>-(-(4+0.738*2)+2*(5.96-1.3*2)*G45)</f>
        <v>2.7879999999999998</v>
      </c>
      <c r="L45" s="173">
        <f t="shared" si="10"/>
        <v>-3.2839999999999998</v>
      </c>
      <c r="M45" s="173">
        <f>+J45</f>
        <v>-0.72000000000000064</v>
      </c>
      <c r="N45" s="173">
        <f>+K45</f>
        <v>2.7879999999999998</v>
      </c>
      <c r="O45" s="168">
        <f>+M45*-1</f>
        <v>0.72000000000000064</v>
      </c>
    </row>
    <row r="46" spans="1:15">
      <c r="A46" s="170" t="s">
        <v>0</v>
      </c>
      <c r="B46" s="171" t="s">
        <v>0</v>
      </c>
      <c r="C46" s="171" t="s">
        <v>0</v>
      </c>
      <c r="D46" s="171"/>
      <c r="E46" s="172"/>
    </row>
    <row r="47" spans="1:15">
      <c r="A47" s="170" t="s">
        <v>944</v>
      </c>
      <c r="B47" s="171" t="s">
        <v>0</v>
      </c>
      <c r="C47" s="171" t="s">
        <v>0</v>
      </c>
      <c r="D47" s="171"/>
      <c r="E47" s="172"/>
    </row>
    <row r="48" spans="1:15">
      <c r="A48" s="170" t="s">
        <v>0</v>
      </c>
      <c r="B48" s="171" t="s">
        <v>0</v>
      </c>
      <c r="C48" s="171" t="s">
        <v>0</v>
      </c>
      <c r="D48" s="171"/>
      <c r="E48" s="172"/>
    </row>
    <row r="49" spans="1:5">
      <c r="A49" s="170" t="s">
        <v>945</v>
      </c>
      <c r="B49" s="171" t="s">
        <v>0</v>
      </c>
      <c r="C49" s="171" t="s">
        <v>0</v>
      </c>
      <c r="D49" s="171"/>
      <c r="E49" s="172"/>
    </row>
    <row r="50" spans="1:5">
      <c r="A50" s="170" t="s">
        <v>0</v>
      </c>
      <c r="B50" s="171" t="s">
        <v>0</v>
      </c>
      <c r="C50" s="171" t="s">
        <v>0</v>
      </c>
      <c r="D50" s="171"/>
      <c r="E50" s="172"/>
    </row>
    <row r="51" spans="1:5">
      <c r="A51" s="170" t="s">
        <v>946</v>
      </c>
      <c r="B51" s="171" t="s">
        <v>0</v>
      </c>
      <c r="C51" s="171" t="s">
        <v>0</v>
      </c>
      <c r="D51" s="171"/>
      <c r="E51" s="172"/>
    </row>
    <row r="52" spans="1:5">
      <c r="A52" s="170" t="s">
        <v>0</v>
      </c>
      <c r="B52" s="171" t="s">
        <v>0</v>
      </c>
      <c r="C52" s="171" t="s">
        <v>0</v>
      </c>
      <c r="D52" s="171"/>
      <c r="E52" s="172"/>
    </row>
    <row r="53" spans="1:5">
      <c r="A53" s="170" t="s">
        <v>947</v>
      </c>
      <c r="B53" s="171" t="s">
        <v>0</v>
      </c>
      <c r="C53" s="171" t="s">
        <v>0</v>
      </c>
      <c r="D53" s="171"/>
      <c r="E53" s="172"/>
    </row>
    <row r="54" spans="1:5">
      <c r="A54" s="170" t="s">
        <v>0</v>
      </c>
      <c r="B54" s="171" t="s">
        <v>0</v>
      </c>
      <c r="C54" s="171" t="s">
        <v>0</v>
      </c>
      <c r="D54" s="171"/>
      <c r="E54" s="172"/>
    </row>
    <row r="55" spans="1:5">
      <c r="A55" s="170" t="s">
        <v>948</v>
      </c>
      <c r="B55" s="171" t="s">
        <v>0</v>
      </c>
      <c r="C55" s="171" t="s">
        <v>0</v>
      </c>
      <c r="D55" s="171"/>
      <c r="E55" s="172"/>
    </row>
    <row r="56" spans="1:5">
      <c r="A56" s="170" t="s">
        <v>0</v>
      </c>
      <c r="B56" s="171" t="s">
        <v>0</v>
      </c>
      <c r="C56" s="171" t="s">
        <v>0</v>
      </c>
      <c r="D56" s="171"/>
      <c r="E56" s="172"/>
    </row>
    <row r="57" spans="1:5">
      <c r="A57" s="170" t="s">
        <v>949</v>
      </c>
      <c r="B57" s="171" t="s">
        <v>950</v>
      </c>
      <c r="C57" s="171" t="s">
        <v>950</v>
      </c>
      <c r="D57" s="171"/>
      <c r="E57" s="172"/>
    </row>
    <row r="58" spans="1:5">
      <c r="A58" s="170" t="s">
        <v>0</v>
      </c>
      <c r="B58" s="171" t="s">
        <v>952</v>
      </c>
      <c r="C58" s="171" t="s">
        <v>952</v>
      </c>
      <c r="D58" s="171"/>
      <c r="E58" s="172"/>
    </row>
    <row r="59" spans="1:5">
      <c r="A59" s="170" t="s">
        <v>0</v>
      </c>
      <c r="B59" s="171" t="s">
        <v>0</v>
      </c>
      <c r="C59" s="171" t="s">
        <v>0</v>
      </c>
      <c r="D59" s="171"/>
      <c r="E59" s="172"/>
    </row>
    <row r="60" spans="1:5">
      <c r="A60" s="170" t="s">
        <v>13</v>
      </c>
      <c r="B60" s="171" t="s">
        <v>953</v>
      </c>
      <c r="C60" s="171" t="s">
        <v>953</v>
      </c>
      <c r="D60" s="171"/>
      <c r="E60" s="172"/>
    </row>
    <row r="61" spans="1:5">
      <c r="A61" s="174" t="s">
        <v>14</v>
      </c>
      <c r="B61" s="175" t="s">
        <v>16</v>
      </c>
      <c r="C61" s="175" t="s">
        <v>16</v>
      </c>
      <c r="D61" s="167"/>
      <c r="E61" s="172"/>
    </row>
    <row r="62" spans="1:5">
      <c r="A62" s="176" t="s">
        <v>954</v>
      </c>
      <c r="E62" s="172"/>
    </row>
    <row r="63" spans="1:5">
      <c r="A63" s="176" t="s">
        <v>955</v>
      </c>
      <c r="E63" s="172"/>
    </row>
  </sheetData>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25</vt:i4>
      </vt:variant>
      <vt:variant>
        <vt:lpstr>Charts</vt:lpstr>
      </vt:variant>
      <vt:variant>
        <vt:i4>8</vt:i4>
      </vt:variant>
    </vt:vector>
  </HeadingPairs>
  <TitlesOfParts>
    <vt:vector size="33" baseType="lpstr">
      <vt:lpstr>Table of contents</vt:lpstr>
      <vt:lpstr>Table 1</vt:lpstr>
      <vt:lpstr>Table 2</vt:lpstr>
      <vt:lpstr>Figure 2 </vt:lpstr>
      <vt:lpstr>Figure 3 </vt:lpstr>
      <vt:lpstr>Figure 4</vt:lpstr>
      <vt:lpstr>Table 4</vt:lpstr>
      <vt:lpstr>Data Figure 5a,b</vt:lpstr>
      <vt:lpstr>Data F7 </vt:lpstr>
      <vt:lpstr>Data F8</vt:lpstr>
      <vt:lpstr>Table 5</vt:lpstr>
      <vt:lpstr>Table 6</vt:lpstr>
      <vt:lpstr>Table 7</vt:lpstr>
      <vt:lpstr>Table 8</vt:lpstr>
      <vt:lpstr>Table 9</vt:lpstr>
      <vt:lpstr>Literature review</vt:lpstr>
      <vt:lpstr>Data F9a</vt:lpstr>
      <vt:lpstr>Data F9b</vt:lpstr>
      <vt:lpstr>Appendix tables and figures</vt:lpstr>
      <vt:lpstr>Table A1</vt:lpstr>
      <vt:lpstr>Table A1b</vt:lpstr>
      <vt:lpstr>Table A4a</vt:lpstr>
      <vt:lpstr>Table A4b </vt:lpstr>
      <vt:lpstr>Table A4c</vt:lpstr>
      <vt:lpstr>Table A4d</vt:lpstr>
      <vt:lpstr>Figure 5a</vt:lpstr>
      <vt:lpstr>Figure 5b</vt:lpstr>
      <vt:lpstr>Figure 6</vt:lpstr>
      <vt:lpstr>Figure 7 </vt:lpstr>
      <vt:lpstr>Figure 8</vt:lpstr>
      <vt:lpstr>F9a</vt:lpstr>
      <vt:lpstr>F9b</vt:lpstr>
      <vt:lpstr>Figure A6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Ludvig S C Petersen Wier</dc:creator>
  <cp:lastModifiedBy>Microsoft Office User</cp:lastModifiedBy>
  <cp:lastPrinted>2018-09-14T11:53:16Z</cp:lastPrinted>
  <dcterms:created xsi:type="dcterms:W3CDTF">2016-12-07T00:35:54Z</dcterms:created>
  <dcterms:modified xsi:type="dcterms:W3CDTF">2020-02-21T00:49:04Z</dcterms:modified>
</cp:coreProperties>
</file>